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/>
  <bookViews>
    <workbookView xWindow="0" yWindow="0" windowWidth="4650" windowHeight="2160" activeTab="9"/>
  </bookViews>
  <sheets>
    <sheet name="Свод" sheetId="14" r:id="rId1"/>
    <sheet name="Расчет № 1" sheetId="8" r:id="rId2"/>
    <sheet name="Коэф (Не менять)" sheetId="13" state="hidden" r:id="rId3"/>
    <sheet name="Формула числа прописью" sheetId="15" state="hidden" r:id="rId4"/>
    <sheet name="Смета № 1" sheetId="16" r:id="rId5"/>
    <sheet name="Смета № 2" sheetId="17" r:id="rId6"/>
    <sheet name="Смета № 3" sheetId="18" r:id="rId7"/>
    <sheet name="Смета № 4" sheetId="19" r:id="rId8"/>
    <sheet name="Смета № 5" sheetId="20" r:id="rId9"/>
    <sheet name="Смета № 6" sheetId="22" r:id="rId10"/>
  </sheets>
  <definedNames>
    <definedName name="_1.2">#REF!</definedName>
    <definedName name="_1.3">#REF!</definedName>
    <definedName name="_1.35">#REF!</definedName>
    <definedName name="aaa">#REF!</definedName>
    <definedName name="ddd">#REF!</definedName>
    <definedName name="ktik">#REF!</definedName>
    <definedName name="O">#REF!</definedName>
    <definedName name="Print_Area" localSheetId="1">'Расчет № 1'!$A$1:$I$37</definedName>
    <definedName name="Print_Area" localSheetId="0">Свод!$A$6:$F$30</definedName>
    <definedName name="Print_Titles" localSheetId="0">Свод!$12:$13</definedName>
    <definedName name="а">#REF!</definedName>
    <definedName name="А25">#REF!</definedName>
    <definedName name="ан">#REF!</definedName>
    <definedName name="вваек">#REF!</definedName>
    <definedName name="д">#REF!</definedName>
    <definedName name="дор">#REF!</definedName>
    <definedName name="ин">#REF!</definedName>
    <definedName name="индее">#REF!</definedName>
    <definedName name="ллд">#REF!</definedName>
    <definedName name="_xlnm.Print_Area" localSheetId="1">'Расчет № 1'!$A$1:$I$35</definedName>
    <definedName name="_xlnm.Print_Area" localSheetId="0">Свод!$A$1:$F$31</definedName>
    <definedName name="_xlnm.Print_Area" localSheetId="4">'Смета № 1'!$A$1:$E$57</definedName>
    <definedName name="_xlnm.Print_Area" localSheetId="5">'Смета № 2'!$A$1:$E$100</definedName>
    <definedName name="_xlnm.Print_Area" localSheetId="6">'Смета № 3'!$A$1:$E$85</definedName>
    <definedName name="_xlnm.Print_Area" localSheetId="7">'Смета № 4'!$A$1:$E$125</definedName>
    <definedName name="_xlnm.Print_Area" localSheetId="8">'Смета № 5'!$A$1:$E$78</definedName>
    <definedName name="_xlnm.Print_Area" localSheetId="9">'Смета № 6'!$A$1:$E$78</definedName>
    <definedName name="ол">#REF!</definedName>
    <definedName name="ольг">#REF!</definedName>
    <definedName name="ооо">#REF!</definedName>
    <definedName name="ооол">#REF!</definedName>
    <definedName name="пр">#REF!</definedName>
    <definedName name="Сегодня" localSheetId="2">#REF!</definedName>
    <definedName name="Сегодня" localSheetId="0">#REF!</definedName>
    <definedName name="Сегодня" localSheetId="3">#REF!</definedName>
    <definedName name="Сегодня">#REF!</definedName>
    <definedName name="Ставки" localSheetId="2">#REF!</definedName>
    <definedName name="Ставки" localSheetId="0">#REF!</definedName>
    <definedName name="Ставки" localSheetId="3">#REF!</definedName>
    <definedName name="Ставки">#REF!</definedName>
    <definedName name="сумма" localSheetId="0">Свод!#REF!</definedName>
    <definedName name="сумма">#REF!</definedName>
    <definedName name="СЦПГ">#REF!</definedName>
    <definedName name="т">#REF!</definedName>
    <definedName name="ууу">#REF!</definedName>
    <definedName name="Ф4">#REF!</definedName>
    <definedName name="цу">#REF!</definedName>
  </definedNames>
  <calcPr calcId="125725"/>
</workbook>
</file>

<file path=xl/calcChain.xml><?xml version="1.0" encoding="utf-8"?>
<calcChain xmlns="http://schemas.openxmlformats.org/spreadsheetml/2006/main">
  <c r="E1" i="15"/>
  <c r="F30" i="13" l="1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 l="1"/>
  <c r="F7"/>
  <c r="F6" l="1"/>
  <c r="C33" i="8" l="1"/>
  <c r="I22" l="1"/>
  <c r="A3" l="1"/>
  <c r="D23" i="14" l="1"/>
  <c r="D21"/>
  <c r="F20"/>
  <c r="F18"/>
  <c r="F17"/>
  <c r="F16"/>
  <c r="F15"/>
  <c r="F14"/>
  <c r="I24" i="8"/>
  <c r="A5" i="13"/>
  <c r="C4"/>
  <c r="C5"/>
  <c r="C6"/>
  <c r="A7"/>
  <c r="I26" i="8"/>
  <c r="E16"/>
  <c r="E19" i="14"/>
  <c r="F19"/>
  <c r="F21"/>
  <c r="F22"/>
  <c r="E21"/>
  <c r="E22"/>
  <c r="D22"/>
  <c r="G19"/>
  <c r="E23"/>
  <c r="C14" i="8"/>
  <c r="F23" i="14"/>
  <c r="G23"/>
  <c r="E12" i="15"/>
  <c r="A30"/>
  <c r="A28"/>
  <c r="A27"/>
  <c r="A26"/>
  <c r="B26"/>
  <c r="B27"/>
  <c r="B28"/>
  <c r="E29"/>
  <c r="A24"/>
  <c r="A23"/>
  <c r="A22"/>
  <c r="B22"/>
  <c r="B23"/>
  <c r="B24"/>
  <c r="E25"/>
  <c r="A20"/>
  <c r="B20"/>
  <c r="A19"/>
  <c r="B19"/>
  <c r="A18"/>
  <c r="B18"/>
  <c r="E21"/>
  <c r="A16"/>
  <c r="B16"/>
  <c r="A15"/>
  <c r="B15"/>
  <c r="A14"/>
  <c r="B14"/>
  <c r="E17"/>
  <c r="F29"/>
  <c r="A10"/>
  <c r="F17"/>
  <c r="A7"/>
  <c r="F21"/>
  <c r="A8"/>
  <c r="F25"/>
  <c r="A9"/>
  <c r="B4"/>
  <c r="F7"/>
  <c r="F8"/>
  <c r="F9"/>
  <c r="C26" i="13"/>
  <c r="C7"/>
  <c r="C9"/>
  <c r="C8"/>
  <c r="C27"/>
  <c r="C14"/>
  <c r="C29"/>
  <c r="C10"/>
  <c r="C16"/>
  <c r="C12"/>
  <c r="C18"/>
  <c r="C20"/>
  <c r="C22"/>
  <c r="C24"/>
  <c r="C28"/>
  <c r="C30"/>
  <c r="C11"/>
  <c r="C13"/>
  <c r="C15"/>
  <c r="C17"/>
  <c r="C19"/>
  <c r="C21"/>
  <c r="C23"/>
  <c r="C25"/>
  <c r="C31"/>
  <c r="B2" i="15"/>
  <c r="A13"/>
  <c r="C15"/>
  <c r="E15"/>
  <c r="E14"/>
  <c r="C14"/>
  <c r="C16"/>
  <c r="F16"/>
  <c r="D16"/>
  <c r="E16"/>
  <c r="C19"/>
  <c r="E19"/>
  <c r="C18"/>
  <c r="E18"/>
  <c r="C20"/>
  <c r="D20"/>
  <c r="F20"/>
  <c r="E20"/>
  <c r="C23"/>
  <c r="C24"/>
  <c r="E23"/>
  <c r="F24"/>
  <c r="E24"/>
  <c r="D24"/>
  <c r="C28"/>
  <c r="F28"/>
  <c r="E28"/>
  <c r="D28"/>
  <c r="C27"/>
  <c r="E22"/>
  <c r="C22"/>
  <c r="E27"/>
  <c r="C26"/>
  <c r="E26"/>
  <c r="C30"/>
  <c r="C31"/>
  <c r="E30"/>
  <c r="E31"/>
</calcChain>
</file>

<file path=xl/sharedStrings.xml><?xml version="1.0" encoding="utf-8"?>
<sst xmlns="http://schemas.openxmlformats.org/spreadsheetml/2006/main" count="958" uniqueCount="531">
  <si>
    <t>Выполнение инженерно-геологических изысканий</t>
  </si>
  <si>
    <t>Выполнение инженерно-геодезических изысканий</t>
  </si>
  <si>
    <t>Проверил</t>
  </si>
  <si>
    <t>Составил</t>
  </si>
  <si>
    <t>Ki - коэффициент, отражающий инфляционные процессы по сравнению с 1 января 2001 г., до года, предшествующего тому, в котором определяется размер платы за проведение государственной экспертизы (включительно) проектные/изыскательские</t>
  </si>
  <si>
    <t xml:space="preserve">ИТОГО в ц. 2001 г. </t>
  </si>
  <si>
    <t>Сиж - стоимость изготовления материалов инженерных изысканий, представленных на государственную экспертизу, рассчитанная на основании документов в области сметного нормирования и ценообразования, рекомендованных Федеральным агентством по строительству и жилищно-коммунальному хозяйству в ценах 2001 г. (в тыс.руб.);</t>
  </si>
  <si>
    <t>Спд - стоимость изготовления проектной документации, представленной на государственную экспертизу, рассчитанная на основании документов в области сметного нормирования и ценообразования, рекомендованных Федеральным агентством по строительству и жилищно-коммунальному хозяйству в ценах 2001 г. (в тыс. руб.);</t>
  </si>
  <si>
    <t>где:</t>
  </si>
  <si>
    <t>тыс.руб.</t>
  </si>
  <si>
    <t>=</t>
  </si>
  <si>
    <t>документации (РПнж), определяется по формуле:</t>
  </si>
  <si>
    <t>инженерных изысканий, выполняемых для подготовки такой проектной</t>
  </si>
  <si>
    <t>нежилых объектов капитального строительства и результатов</t>
  </si>
  <si>
    <t xml:space="preserve">Расчет платы за проведение государственной экспертизы проектной документации </t>
  </si>
  <si>
    <t>№ 145 от 05 марта 2007 г.</t>
  </si>
  <si>
    <t>Расчет выполнен согласно Постановления Правительства Российской Федерации</t>
  </si>
  <si>
    <t>Экспертиза</t>
  </si>
  <si>
    <t>Процент</t>
  </si>
  <si>
    <t>Сумма Спд и Сиж (млн. руб. в ц 2001 г.)</t>
  </si>
  <si>
    <t>от</t>
  </si>
  <si>
    <t>до</t>
  </si>
  <si>
    <t>Выполнение инженерно-гидрометеорологических изысканий</t>
  </si>
  <si>
    <t>Выполнение инженерно-экологических изысканий</t>
  </si>
  <si>
    <t>Стоимость работ, руб.</t>
  </si>
  <si>
    <t>Проверил:</t>
  </si>
  <si>
    <t>Составил:</t>
  </si>
  <si>
    <t xml:space="preserve">Итого по сводному сметному расчёту с НДС </t>
  </si>
  <si>
    <t xml:space="preserve">Итого </t>
  </si>
  <si>
    <t>Расчёт №1</t>
  </si>
  <si>
    <t>Смета  № 5</t>
  </si>
  <si>
    <t>Смета  № 4</t>
  </si>
  <si>
    <t>Смета  № 3</t>
  </si>
  <si>
    <t>Наименование глав, объектов, работ и затрат</t>
  </si>
  <si>
    <t>Номера смет и расчётов</t>
  </si>
  <si>
    <t>стоимости проведения экспертных работ по объекту:</t>
  </si>
  <si>
    <t>РПнж = (Спд х П х kj  + Сиж х П х kj) =</t>
  </si>
  <si>
    <t>№ п.п.</t>
  </si>
  <si>
    <t>Наименование предприятия, здания, сооружения, стадия проектирования, этапа, вида проектных или изыскательских работ</t>
  </si>
  <si>
    <t xml:space="preserve">Наименование проектной (изыскательской) организации </t>
  </si>
  <si>
    <t xml:space="preserve">Наименование организации заказчика </t>
  </si>
  <si>
    <t>на проектно-изыскательские работы</t>
  </si>
  <si>
    <t>Заглавная без НДС</t>
  </si>
  <si>
    <t>маленькая без НДС</t>
  </si>
  <si>
    <t>рублей</t>
  </si>
  <si>
    <t>коп.</t>
  </si>
  <si>
    <t xml:space="preserve">один </t>
  </si>
  <si>
    <t xml:space="preserve">одна </t>
  </si>
  <si>
    <t xml:space="preserve">десять </t>
  </si>
  <si>
    <t xml:space="preserve">два </t>
  </si>
  <si>
    <t xml:space="preserve">две </t>
  </si>
  <si>
    <t xml:space="preserve">одиннадцать </t>
  </si>
  <si>
    <t xml:space="preserve">двадцать </t>
  </si>
  <si>
    <t xml:space="preserve">двести </t>
  </si>
  <si>
    <t xml:space="preserve">три </t>
  </si>
  <si>
    <t xml:space="preserve">двенадцать </t>
  </si>
  <si>
    <t xml:space="preserve">тридцать </t>
  </si>
  <si>
    <t xml:space="preserve">триста </t>
  </si>
  <si>
    <t xml:space="preserve">четыре </t>
  </si>
  <si>
    <t xml:space="preserve">тринадцать </t>
  </si>
  <si>
    <t xml:space="preserve">сорок </t>
  </si>
  <si>
    <t xml:space="preserve">четыреста </t>
  </si>
  <si>
    <t xml:space="preserve">пять </t>
  </si>
  <si>
    <t xml:space="preserve">четырнадцать </t>
  </si>
  <si>
    <t xml:space="preserve">пятьдесят </t>
  </si>
  <si>
    <t xml:space="preserve">пятьсот </t>
  </si>
  <si>
    <t xml:space="preserve">шесть </t>
  </si>
  <si>
    <t xml:space="preserve">пятнадцать </t>
  </si>
  <si>
    <t xml:space="preserve">шестьдесят </t>
  </si>
  <si>
    <t xml:space="preserve">шестьсот </t>
  </si>
  <si>
    <t xml:space="preserve">семь </t>
  </si>
  <si>
    <t xml:space="preserve">шестнадцать </t>
  </si>
  <si>
    <t xml:space="preserve">семьдесят </t>
  </si>
  <si>
    <t xml:space="preserve">семьсот </t>
  </si>
  <si>
    <t xml:space="preserve">восемь </t>
  </si>
  <si>
    <t xml:space="preserve">семнадцать </t>
  </si>
  <si>
    <t xml:space="preserve">восемьдесят </t>
  </si>
  <si>
    <t xml:space="preserve">восемьсот </t>
  </si>
  <si>
    <t xml:space="preserve">девять </t>
  </si>
  <si>
    <t xml:space="preserve">восемнадцать </t>
  </si>
  <si>
    <t xml:space="preserve">девяносто </t>
  </si>
  <si>
    <t xml:space="preserve">девятьсот </t>
  </si>
  <si>
    <t xml:space="preserve">девятнадцать </t>
  </si>
  <si>
    <t xml:space="preserve">сто </t>
  </si>
  <si>
    <t>© Олег Оксанич 2005г  www.allok.ru</t>
  </si>
  <si>
    <r>
      <t xml:space="preserve"> </t>
    </r>
    <r>
      <rPr>
        <sz val="10"/>
        <color indexed="48"/>
        <rFont val="Arial Cyr"/>
        <charset val="204"/>
      </rPr>
      <t xml:space="preserve"> &amp; Ap0st0l</t>
    </r>
  </si>
  <si>
    <t>Всего</t>
  </si>
  <si>
    <t xml:space="preserve">Изыскательские </t>
  </si>
  <si>
    <t>Проектные</t>
  </si>
  <si>
    <t>Всего по смете</t>
  </si>
  <si>
    <t>_________________</t>
  </si>
  <si>
    <t>________</t>
  </si>
  <si>
    <t>Проведение экспертизы результатов инженерных изысканий и проектной документации, а так же проверка достоверности сметной стоимости строительства</t>
  </si>
  <si>
    <t>П - процент суммарной стоимости проектных и (или) изыскательских работ, представленных на государственную экспертизу, согласно приложению к постановлению правительства РФ от 5 марта 2007 г. N 145;</t>
  </si>
  <si>
    <t>kj - коэффициент, отражающий инфляционные процессы по сравнению с 1 января 2001 г., который определяется как произведение публикуемых Федеральной службой государственной статистики индексов потребительских цен для каждого года, следующего за 2000 годом, до года, предшествующего тому, в котором определяется размер платы за проведение государственной экспертизы (включительно)</t>
  </si>
  <si>
    <t>Разработка проектно-сметной документации</t>
  </si>
  <si>
    <t>Смета  № 2</t>
  </si>
  <si>
    <t>Разработка рабочей документации</t>
  </si>
  <si>
    <t>НДС 20%</t>
  </si>
  <si>
    <t>Смета  № 6</t>
  </si>
  <si>
    <t>Составлена в ценах по состоянию на 1 кв. 2025 г.</t>
  </si>
  <si>
    <t>Смета  № 1</t>
  </si>
  <si>
    <t>ООО «АКС»</t>
  </si>
  <si>
    <t>Лукьянова Н.А.</t>
  </si>
  <si>
    <t>СМЕТА № 1</t>
  </si>
  <si>
    <t>на проектные (изыскательские)  работы</t>
  </si>
  <si>
    <t/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</si>
  <si>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</si>
  <si>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</si>
  <si>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Наименование организации заказчика:</t>
  </si>
  <si>
    <t>Итого по расчету: 350 533,10 руб.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</si>
  <si>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</si>
  <si>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</si>
  <si>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</si>
  <si>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</si>
  <si>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Раздел 1. Полевые работы</t>
  </si>
  <si>
    <t>1.1</t>
  </si>
  <si>
    <t>Создание пунктов плановой опорной геодезической сети без закладки центров методом спутниковых геодезических определений, 1-го разряда в условиях выполнения полевых работ: I категории, 4 (1 пункт)</t>
  </si>
  <si>
    <t>НЗ_ИГДИ. Нормативные затраты на работы по инженерно-геодезическим изысканиям (2024). Таблица 7. п.4 (НЗ_ИГДИ-7-4)</t>
  </si>
  <si>
    <t xml:space="preserve">(30376*4)*0,77
</t>
  </si>
  <si>
    <t>(ТЧ_п.44_т.7_прим._п.2) При выполнении полевых работ по созданию пунктов плановой опорной геодезической сети без закладки центров методом спутниковых геодезических определений, выполняемых с использованием транспортных средств (за исключением транспортных средств автомобильного транспорта), (К1) К1 = 0,77</t>
  </si>
  <si>
    <t>(1) Индекс изменения стоимости изыскательских работ для строительства (по отношению к базовым ценам по состоянию на 1 января 2024 года) I квартал 2025 г. Кинф = 1,1300</t>
  </si>
  <si>
    <t>1.2</t>
  </si>
  <si>
    <t>Топографическая съемка тахеометрическим методом и сочетанием тахеометрического метода с методом спутниковых геодезических определений с высотой сечения рельефа через 0,5 метров, застроенной территории в масштабе 1:500 в условиях выполнения полевых работ: I категории, 1,5 (1 гектар)</t>
  </si>
  <si>
    <t>НЗ_ИГДИ. Нормативные затраты на работы по инженерно-геодезическим изысканиям (2024). Таблица 18. п.10 (НЗ_ИГДИ-18-10)</t>
  </si>
  <si>
    <t xml:space="preserve">(26170*1,5)*0,9
</t>
  </si>
  <si>
    <t>(ТЧ_п.58) При выполнении полевых работ по топографической съемке методом спутниковых геодезических определений в масштабах 1:500 - 1:2000 с высотой сечения рельефа через 0,5 метров, (К5) К1 = 0,9</t>
  </si>
  <si>
    <t>1.3</t>
  </si>
  <si>
    <t>Закладка стенных марок в условиях выполнения полевых работ: I категории, 2 (1 марка)</t>
  </si>
  <si>
    <t>НЗ_ИГДИ. Нормативные затраты на работы по инженерно-геодезическим изысканиям (2024). Таблица 14. п.1 (НЗ_ИГДИ-14-1)</t>
  </si>
  <si>
    <t xml:space="preserve">9916*2
</t>
  </si>
  <si>
    <t>Дополнительные затраты на полевые работы</t>
  </si>
  <si>
    <t>1.4</t>
  </si>
  <si>
    <t>Показатели дополнительных затрат на внешний транспорт (ПДЗвнеш) автомобильного транспорта, расстояние от места постоянной работы работников до участка проведения полевых работ от 500 до 1000 км включительно: при стоимости полевых работ 500 тыс. руб. - 13,2 %, 148719,58 (п.1.1. - п.1.3.)</t>
  </si>
  <si>
    <t>НЗ_ИГДИ. Нормативные затраты на работы по инженерно-геодезическим изысканиям (2024). Таблица 3. п.3.2 (НЗ_ИГДИ-3-3-2)</t>
  </si>
  <si>
    <t xml:space="preserve">0,188*148719,58
</t>
  </si>
  <si>
    <t>Раздел 2. Камеральные работы</t>
  </si>
  <si>
    <t>2.1</t>
  </si>
  <si>
    <t>Составление программы инженерно-геодезических изысканий при общей стоимости полевых и камеральных работ, определенной по показателям затрат, приведенным в НЗ: 500 тысяч рублей, 1 (1 программа)</t>
  </si>
  <si>
    <t>НЗ_ИГДИ. Нормативные затраты на работы по инженерно-геодезическим изысканиям (2024). Таблица 80. п.2 (НЗ_ИГДИ-80-2)</t>
  </si>
  <si>
    <t xml:space="preserve">6205*1
</t>
  </si>
  <si>
    <t>2.2</t>
  </si>
  <si>
    <t>Создание инженерно-топографических планов в масштабе 1:500 застроенной территории для условий выполнения полевых работ категории I при площади участка: до 10 гектар включительно, 1,5 (1 гектар)</t>
  </si>
  <si>
    <t>НЗ_ИГДИ. Нормативные затраты на работы по инженерно-геодезическим изысканиям (2024). Таблица 47. п.13 (НЗ_ИГДИ-47-13)</t>
  </si>
  <si>
    <t xml:space="preserve">(1218+1883*(0.4*10+0.6*0.5*10))*0,3
</t>
  </si>
  <si>
    <t>Понижающий коэффициент (1,5/(0.5*10)) Кпониж = 0,3</t>
  </si>
  <si>
    <t>2.3</t>
  </si>
  <si>
    <t>Нанесение подземных инженерных коммуникаций с их техническими характеристиками на инженерно-топографический план в масштабе 1:500 при количестве подземных инженерных коммуникаций по назначению на участке, подлежащем топографической съемке до 3 (трех) включительно: до 10 гектар включительно, 1,5 (1 гектар)</t>
  </si>
  <si>
    <t>НЗ_ИГДИ. Нормативные затраты на работы по инженерно-геодезическим изысканиям (2024). Таблица 51. п.1 (НЗ_ИГДИ-51-1)</t>
  </si>
  <si>
    <t xml:space="preserve">(220+341*(0.4*10+0.6*0.5*10))*0,3
</t>
  </si>
  <si>
    <t>2.4</t>
  </si>
  <si>
    <t>Согласование нанесения на инженерно-топографический план подземных инженерных коммуникаций и их технических характеристик с собственниками (эксплуатирующими организациями): известными, 4 (1 собственник (эксплуатирующая организация))</t>
  </si>
  <si>
    <t>НЗ_ИГДИ. Нормативные затраты на работы по инженерно-геодезическим изысканиям (2024). Таблица 82. п.1 (НЗ_ИГДИ-82-1)</t>
  </si>
  <si>
    <t xml:space="preserve">21451*4
</t>
  </si>
  <si>
    <t>2.5</t>
  </si>
  <si>
    <t>Составление технического отчета по результатам выполнения работ по ИГДИ при общей стоимости полевых и камеральных работ, определенной по показателям затрат, приведенным в НЗ: 500 тысяч рублей, 1 (1 отчет)</t>
  </si>
  <si>
    <t>НЗ_ИГДИ. Нормативные затраты на работы по инженерно-геодезическим изысканиям (2024). Таблица 80. п.2 (НЗ_ИГДИ-81-2)</t>
  </si>
  <si>
    <t xml:space="preserve">19000*1
</t>
  </si>
  <si>
    <t>Дополнительные затраты на камеральные работы</t>
  </si>
  <si>
    <t>2.6</t>
  </si>
  <si>
    <t>Дополнительные затраты на районные выплаты работникам, осуществляющим производство камеральных работ, 116110,8 (Поз. 2.1-2.5)</t>
  </si>
  <si>
    <t>НЗ_ИГДИ. Нормативные затраты на работы по инженерно-геодезическим изысканиям (2024). п.40 (НЗ_ИГДИ п.40)</t>
  </si>
  <si>
    <t xml:space="preserve">0,15*116110,8
</t>
  </si>
  <si>
    <t>Итоги по смете:</t>
  </si>
  <si>
    <t xml:space="preserve">     Итого Поз. 1.1-1.4, 2.1-2.6</t>
  </si>
  <si>
    <t>310 206,28</t>
  </si>
  <si>
    <t xml:space="preserve">     Всего c учетом "Индекс изменения стоимости изыскательских работ для строительства (по отношению к базовым ценам по состоянию на 1 января 2024 года) I квартал 2025 г. 1,1300"</t>
  </si>
  <si>
    <t>350 533,10</t>
  </si>
  <si>
    <t xml:space="preserve">     ВСЕГО по смете</t>
  </si>
  <si>
    <t>Главный инженер проекта</t>
  </si>
  <si>
    <t xml:space="preserve">Начальник </t>
  </si>
  <si>
    <t xml:space="preserve">Составил </t>
  </si>
  <si>
    <t xml:space="preserve">Проверил </t>
  </si>
  <si>
    <t>«Реконструкция распределительных и квартальных тепловых сетей г. Благовещенска Амурской области» Объект 9 (Тепловые сети п. Моховая падь от котельной ДОС до ТК-3 L=300 м D=219 мм)</t>
  </si>
  <si>
    <t>СМЕТА № 2</t>
  </si>
  <si>
    <t>Итого по расчету: 416 926,05 руб.</t>
  </si>
  <si>
    <t>Инженерно-геологическая, гидрогеологическая рекогносцировка при проходимости хорошей: 1 категория сложности, полевые работы, 0,3 (1 км маршрута)</t>
  </si>
  <si>
    <t>СБЦ "Инженерно-геологические и инженерно-экологические изыскания для строительства (1999)" табл.9 п.1-1-1 (СБЦ103-9-1-1-1)</t>
  </si>
  <si>
    <t xml:space="preserve">18,3*0,3
</t>
  </si>
  <si>
    <t>При выполнении изысканий в южных районах Иркутской области, Красноярского края и Дальнего Востока (Амурская область. Приморский и Хабаровский края), в Архангельской и Читинской областях, Республиках Бурятия, Карелия, Коми Ки3 = 1,15</t>
  </si>
  <si>
    <t>(1) Индекс изменения стоимости изыскательских работ для строительства (по отношению к базовым ценам по состоянию на 1 января 1991 года) I квартал 2025  г. Кинф = 72,7800</t>
  </si>
  <si>
    <t>Буровые работы - 4 скважины по 6 метров</t>
  </si>
  <si>
    <t>Колонковое бурение скважины диаметром до 160мм, глубиной до 15м: категория породы 3, 24 (м)</t>
  </si>
  <si>
    <t>СБЦ "Инженерно-геологические и инженерно-экологические изыскания для строительства (1999)" табл.17 п.1-3 (СБЦ103-17-1-3)</t>
  </si>
  <si>
    <t xml:space="preserve">42,6*24
</t>
  </si>
  <si>
    <t>Крепление скважины при бурении диаметром до 160мм глубиной до 15м, 24 (м)</t>
  </si>
  <si>
    <t>СБЦ "Инженерно-геологические и инженерно-экологические изыскания для строительства (1999)" табл.18 п.4-1 (СБЦ103-18-4-1)</t>
  </si>
  <si>
    <t xml:space="preserve">2,1*24
</t>
  </si>
  <si>
    <t>Гидрогеологические наблюдения при бурении скважины диаметром до 160мм глубиной до 15м, 24 (м)</t>
  </si>
  <si>
    <t>СБЦ "Инженерно-геологические и инженерно-экологические изыскания для строительства (1999)" табл.18 п.1-1 (СБЦ103-18-1-1)</t>
  </si>
  <si>
    <t xml:space="preserve">1,6*24
</t>
  </si>
  <si>
    <t>1.5</t>
  </si>
  <si>
    <t>Плановая и высотная привязка при расстоянии между геологическими выработками или точками до 50м: категория сложности 2, 4 (1 выработка (точка))</t>
  </si>
  <si>
    <t>СБЦ "Инженерно-геологические и инженерно-экологические изыскания для строительства (1999)" табл.93 п.1-2 (СБЦ103-93-1-2)</t>
  </si>
  <si>
    <t xml:space="preserve">8,5*4
</t>
  </si>
  <si>
    <t>1.6</t>
  </si>
  <si>
    <t>Предварительная разбивка местоположения выработок (точек) при расстоянии между геологическими выработками или точками до 50м: категория сложности 2, 4 (1 выработка (точка))</t>
  </si>
  <si>
    <t xml:space="preserve">(8,5*4)*0,5
</t>
  </si>
  <si>
    <t>(прим.1) предварительная разбивка местоположения выработок (точек) К1 = 0,5</t>
  </si>
  <si>
    <t>1.7</t>
  </si>
  <si>
    <t>Отбор монолитов из буровых скважин (связные грунты) с глубины до 10м, 12 (1 монолит)</t>
  </si>
  <si>
    <t>СБЦ "Инженерно-геологические и инженерно-экологические изыскания для строительства (1999)" табл.57 п.1-1 (СБЦ103-57-1-1)</t>
  </si>
  <si>
    <t xml:space="preserve">22,9*12
</t>
  </si>
  <si>
    <t>Раздел 2. Лабораторные работы</t>
  </si>
  <si>
    <t>Полный комплекс физико-механических свойств глинистого грунта с определением сопротивления грунта срезу (консолидированный срез) под нагрузкой до 0,6МПа, 6 (1 образец)</t>
  </si>
  <si>
    <t>СБЦ "Инженерно-геологические и инженерно-экологические изыскания для строительства (1999)" табл.63 п.25 (СБЦ103-63-25)</t>
  </si>
  <si>
    <t xml:space="preserve">193*6
</t>
  </si>
  <si>
    <t>Полный комплекс физико-механический свойств песчаного грунта с определением сопротивления грунта срезу и компрессионными испытаниями под нагрузкой до 0.6МПа, 6 (1 образец)</t>
  </si>
  <si>
    <t>СБЦ "Инженерно-геологические и инженерно-экологические изыскания для строительства (1999)" табл.65 п.10 (СБЦ103-65-10)</t>
  </si>
  <si>
    <t xml:space="preserve">125,9*6
</t>
  </si>
  <si>
    <t>Определение коррозионной активности грунтов по отношению к стали, 2 (1 проба)</t>
  </si>
  <si>
    <t>СБЦ "Инженерно-геологические и инженерно-экологические изыскания для строительства (1999)" табл.75 п.4 (СБЦ103-75-4)</t>
  </si>
  <si>
    <t xml:space="preserve">18,2*2
</t>
  </si>
  <si>
    <t>Определение коррозионной активности грунтов и грунтовых вод по отношению к бетону, 2 (1 проба)</t>
  </si>
  <si>
    <t>СБЦ "Инженерно-геологические и инженерно-экологические изыскания для строительства (1999)" табл.75 п.5 (СБЦ103-75-5)</t>
  </si>
  <si>
    <t xml:space="preserve">25,4*2
</t>
  </si>
  <si>
    <t>Камеральная обработка</t>
  </si>
  <si>
    <t>Камеральная обработка комплексных исследований и отдельных определений физико-механических свойств грунтов (пород): глинистых - 20% от стоимости лабораторных работ, 1158 (п.2.1)</t>
  </si>
  <si>
    <t>СБЦ "Инженерно-геологические и инженерно-экологические изыскания для строительства (1999)" табл.86 п.1 (СБЦ103-86-1)</t>
  </si>
  <si>
    <t xml:space="preserve">0,2*1158
</t>
  </si>
  <si>
    <t>Камеральная обработка комплексных исследований и отдельных определений физико-механических свойств грунтов (пород): песчаных- 15% от стоимости лабораторных работ, 755,4 (п.2.2)</t>
  </si>
  <si>
    <t>СБЦ "Инженерно-геологические и инженерно-экологические изыскания для строительства (1999)" табл.86 п.2 (СБЦ103-86-2)</t>
  </si>
  <si>
    <t xml:space="preserve">0,15*755,4
</t>
  </si>
  <si>
    <t>2.7</t>
  </si>
  <si>
    <t>Камеральная обработка определения коррозионной активности грунтов и воды - 15% от стоимости лабораторных работ, 87,2 (п.2.3; п.2.4)</t>
  </si>
  <si>
    <t>СБЦ "Инженерно-геологические и инженерно-экологические изыскания для строительства (1999)" табл.86 п.8 (СБЦ103-86-8)</t>
  </si>
  <si>
    <t xml:space="preserve">0,15*87,2
</t>
  </si>
  <si>
    <t>Раздел 3. Камеральные работы</t>
  </si>
  <si>
    <t>3.1</t>
  </si>
  <si>
    <t>Составление программы производства работ, средняя глубина исследования: до 5м, исследуемая площадь до 1км2, 1 (1 программа)</t>
  </si>
  <si>
    <t>СБЦ "Инженерно-геологические и инженерно-экологические изыскания для строительства (1999)" табл.81 п.1-1 (СБЦ103-81-1-1)</t>
  </si>
  <si>
    <t xml:space="preserve">200*1
</t>
  </si>
  <si>
    <t>3.2</t>
  </si>
  <si>
    <t>Инженерно-геологическая, гидрогеологическая рекогносцировка при проходимости удовлетворительной: 2 категория сложности, камеральные работы, 0,3 (1 км маршрута)</t>
  </si>
  <si>
    <t>СБЦ "Инженерно-геологические и инженерно-экологические изыскания для строительства (1999)" табл.9 п.2-2-2 (СБЦ103-9-2-2-2)</t>
  </si>
  <si>
    <t xml:space="preserve">18,5*0,3
</t>
  </si>
  <si>
    <t>3.3</t>
  </si>
  <si>
    <t>Камеральная обработка материалов буровых и горнопроходческих работ с гидрогеологическими наблюдениями: категория сложности инженерно-геологических условий 2, 24 (1м выработки)</t>
  </si>
  <si>
    <t>СБЦ "Инженерно-геологические и инженерно-экологические изыскания для строительства (1999)" табл.82 п.2-2 (СБЦ103-82-2-2)</t>
  </si>
  <si>
    <t xml:space="preserve">9,3*24
</t>
  </si>
  <si>
    <t>3.4</t>
  </si>
  <si>
    <t>Составление технического отчета (заключения) о результатах выполненных работ,  категория сложности инженерно-геологических условий 2, при стоимости камеральных работ: до 5 тыс. руб. - 21%, 228,75 (п. 3.2; п. 3.3.)</t>
  </si>
  <si>
    <t>СБЦ "Инженерно-геологические и инженерно-экологические изыскания для строительства (1999)" табл.87 п.1-2 (СБЦ103-87-1-2)</t>
  </si>
  <si>
    <t xml:space="preserve">0,21*228,75
</t>
  </si>
  <si>
    <t>Раздел 4. Расходы по транспорту</t>
  </si>
  <si>
    <t>4.1</t>
  </si>
  <si>
    <t>Расходы по внутреннему транспорту, %, расстояние от базы изыскательской организации, экспедиции, партии или отряда до участка изысканий до 5 км: при сметной стоимости полевых изыскательских работ до 5 тыс.руб., 1442,49 (п. 1.1. - п.1.7)</t>
  </si>
  <si>
    <t>СБЦ "Инженерно-геологические и инженерно-экологические изыскания для строительства (1999)" табл.4 п.1-1 (СБЦ103-4-1-1)</t>
  </si>
  <si>
    <t xml:space="preserve">0,0875*1442,49
</t>
  </si>
  <si>
    <t>4.2</t>
  </si>
  <si>
    <t>Расходы по внешнему транспорту в обоих направлениях изысканий, %, выполняемых в экспедиционных условиях, расстояние проезда и перевозки в одном направлении св. 500 до 1000 км: % сметной стоимости изысканий продолжительностью до 1 мес. - 30,8, 1568,71 (п. 1.1. - п.1.7, п.4.1.)</t>
  </si>
  <si>
    <t>СБЦ "Инженерно-геологические и инженерно-экологические изыскания для строительства (1999)" табл.5 п.4-1 (СБЦ103-5-4-1)</t>
  </si>
  <si>
    <t xml:space="preserve">0,308*1568,71
</t>
  </si>
  <si>
    <t>4.3</t>
  </si>
  <si>
    <t>Расходы на организацию и ликвидацию инженерно-геологических работ, 1568,71 (п. 1.1. - п.1.7, п.4.1.)</t>
  </si>
  <si>
    <t>СБЦ "Инженерно-геологические и инженерно-экологические изыскания для строительства (1999)" п.13 ОУ (СБЦ103 п.13 ОУ)</t>
  </si>
  <si>
    <t xml:space="preserve">0,06*1568,71
</t>
  </si>
  <si>
    <t xml:space="preserve">     Итого Поз. 1.1-1.7, 2.1-2.7, 3.1-3.4, 4.1-4.3</t>
  </si>
  <si>
    <t>4 981,37</t>
  </si>
  <si>
    <t xml:space="preserve">     Всего с учетом "При выполнении изысканий в южных районах Иркутской области, Красноярского края и Дальнего Востока (Амурская область. Приморский и Хабаровский края), в Архангельской и Читинской областях, Республиках Бурятия, Карелия, Коми Ки3=1,15"</t>
  </si>
  <si>
    <t>5 728,58</t>
  </si>
  <si>
    <t xml:space="preserve">     Всего c учетом "Индекс изменения стоимости изыскательских работ для строительства (по отношению к базовым ценам по состоянию на 1 января 1991 года) I квартал 2025  г. 72,7800"</t>
  </si>
  <si>
    <t>416 926,05</t>
  </si>
  <si>
    <t>СМЕТА № 3</t>
  </si>
  <si>
    <t>Итого по расчету: 191 364,82 руб.</t>
  </si>
  <si>
    <t>Раздел 1. Камеральные работы</t>
  </si>
  <si>
    <t>Составление программы (предписания) по гидрографическим, гидроморфологическим и геодезическим работам: стоимость полевых камеральных работ до 2 тыс.руб., 1 (1 программа)</t>
  </si>
  <si>
    <t>СБЦ "Инженерно-гидрографические работы. Инженерно-гидрометеорологические изыскания на реках (2001)" табл.42 п.1-1 (СБЦ104-42-1-1)</t>
  </si>
  <si>
    <t xml:space="preserve">250*1
</t>
  </si>
  <si>
    <t>(ОУ п.8е) При выполнении изысканий в южных районах Иркутской области, Красноярского края и Дальнего Востока (Амурская область. Приморский и Хабаровский края), в Архангельской и Читинской областях, Республиках Бурятия, Карелия, Коми Ки2 = 1,15</t>
  </si>
  <si>
    <t>(1) Индекс изменения стоимости изыскательских работ для строительства (по отношению к базовым ценам по состоянию на 1 января 1991 года) I квартал 2025 г. Кинф = 72,7800</t>
  </si>
  <si>
    <t>Систематизация материалов гидрологических наблюдений: ежедневных (уровней, расходов, мутности, температуры воды и др.), 2 (1 годопункт по 1 показателю)</t>
  </si>
  <si>
    <t>СБЦ "Инженерно-гидрографические работы. Инженерно-гидрометеорологические изыскания на реках (2001)" табл.50 п.1 (СБЦ104-50-1)</t>
  </si>
  <si>
    <t xml:space="preserve">10*2
</t>
  </si>
  <si>
    <t>Составление вспомогательной таблицы характеристик гидрологического режима (по одному пункту и одному элементу) при неискаженном водном режиме и числе лет наблюдений: до 50, 1 (1 таблица)</t>
  </si>
  <si>
    <t>СБЦ "Инженерно-гидрографические работы. Инженерно-гидрометеорологические изыскания на реках (2001)" табл.52 п.1 (СБЦ104-52-1)</t>
  </si>
  <si>
    <t xml:space="preserve">108*1
</t>
  </si>
  <si>
    <t>Составление климатической характеристики района изысканий при числе метеорологических станций 1, число годостанций: до 50, 1 (1 записка)</t>
  </si>
  <si>
    <t>СБЦ "Инженерно-гидрографические работы. Инженерно-гидрометеорологические изыскания на реках (2001)" табл.69 п.1-1 (СБЦ104-69-1-1)</t>
  </si>
  <si>
    <t xml:space="preserve">201*1
</t>
  </si>
  <si>
    <t>Систематизация собранных материалов и данных метеорологических наблюдений</t>
  </si>
  <si>
    <t>Подбор станций или постов с оценкой качества материалов наблюдений и степени их репрезентативности, 1 (1 годостанция)</t>
  </si>
  <si>
    <t>СБЦ "Инженерно-гидрографические работы. Инженерно-гидрометеорологические изыскания на реках (2001)" табл.67 п.1 (СБЦ104-67-1)</t>
  </si>
  <si>
    <t xml:space="preserve">90*1
</t>
  </si>
  <si>
    <t>Средняя месячная температура воздуха, 5 (1 годостанция)</t>
  </si>
  <si>
    <t>СБЦ "Инженерно-гидрографические работы. Инженерно-гидрометеорологические изыскания на реках (2001)" табл.67 п.3 (СБЦ104-67-3)</t>
  </si>
  <si>
    <t xml:space="preserve">5*5
</t>
  </si>
  <si>
    <t>Средняя месячная влажность воздуха, 5 (1 годостанция)</t>
  </si>
  <si>
    <t>СБЦ "Инженерно-гидрографические работы. Инженерно-гидрометеорологические изыскания на реках (2001)" табл.67 п.6 (СБЦ104-67-6)</t>
  </si>
  <si>
    <t xml:space="preserve">2,8*5
</t>
  </si>
  <si>
    <t>1.8</t>
  </si>
  <si>
    <t>Снежный покров (декадные данные), 5 (1 годостанция)</t>
  </si>
  <si>
    <t>СБЦ "Инженерно-гидрографические работы. Инженерно-гидрометеорологические изыскания на реках (2001)" табл.67 п.14 (СБЦ104-67-14)</t>
  </si>
  <si>
    <t xml:space="preserve">1,5*5
</t>
  </si>
  <si>
    <t>1.9</t>
  </si>
  <si>
    <t>Осадки - месячные данные, 5 (1 годостанция)</t>
  </si>
  <si>
    <t>СБЦ "Инженерно-гидрографические работы. Инженерно-гидрометеорологические изыскания на реках (2001)" табл.67 п.12 (СБЦ104-67-12)</t>
  </si>
  <si>
    <t xml:space="preserve">1,7*5
</t>
  </si>
  <si>
    <t>1.10</t>
  </si>
  <si>
    <t>Ветер - месячные данные, 5 (1 годостанция)</t>
  </si>
  <si>
    <t>СБЦ "Инженерно-гидрографические работы. Инженерно-гидрометеорологические изыскания на реках (2001)" табл.67 п.9 (СБЦ104-67-9)</t>
  </si>
  <si>
    <t xml:space="preserve">7*5
</t>
  </si>
  <si>
    <t>1.11</t>
  </si>
  <si>
    <t>Температура почвы (с глубиной промерзания или оттаивания) - среднемесячные данные, 5 (1 годостанция)</t>
  </si>
  <si>
    <t>СБЦ "Инженерно-гидрографические работы. Инженерно-гидрометеорологические изыскания на реках (2001)" табл.67 п.18 (СБЦ104-67-18)</t>
  </si>
  <si>
    <t xml:space="preserve">7,2*5
</t>
  </si>
  <si>
    <t>Производство метеорологических расчетов</t>
  </si>
  <si>
    <t>1.12</t>
  </si>
  <si>
    <t>Производство метеорологических расчетов: Скорость ветра для определения динамической нагрузки, 20 годостанций, 1 (1 расчет)</t>
  </si>
  <si>
    <t>СБЦ "Инженерно-гидрографические работы. Инженерно-гидрометеорологические изыскания на реках (2001)" табл.68 п.2 (СБЦ104-68-2)</t>
  </si>
  <si>
    <t xml:space="preserve">202*1
</t>
  </si>
  <si>
    <t>1.13</t>
  </si>
  <si>
    <t>Производство метеорологических расчетов: Продолжительность выпадения осадков, 20 годостанций, 1 (1 расчет)</t>
  </si>
  <si>
    <t>СБЦ "Инженерно-гидрографические работы. Инженерно-гидрометеорологические изыскания на реках (2001)" табл.68 п.8 (СБЦ104-68-8)</t>
  </si>
  <si>
    <t xml:space="preserve">155*1
</t>
  </si>
  <si>
    <t>1.14</t>
  </si>
  <si>
    <t>Производство метеорологических расчетов: Розы сильных ветров (15 м/с и более), 15 годостанций, 1 (1 расчет)</t>
  </si>
  <si>
    <t>СБЦ "Инженерно-гидрографические работы. Инженерно-гидрометеорологические изыскания на реках (2001)" табл.68 п.11 (СБЦ104-68-11)</t>
  </si>
  <si>
    <t xml:space="preserve">116*1
</t>
  </si>
  <si>
    <t>1.15</t>
  </si>
  <si>
    <t>Производство метеорологических расчетов: Глубина промерзания грунта, 20 годостанций, 1 (1 расчет)</t>
  </si>
  <si>
    <t>СБЦ "Инженерно-гидрографические работы. Инженерно-гидрометеорологические изыскания на реках (2001)" табл.68 п.15 (СБЦ104-68-15)</t>
  </si>
  <si>
    <t xml:space="preserve">49*1
</t>
  </si>
  <si>
    <t>1.16</t>
  </si>
  <si>
    <t>Производство метеорологических расчетов: Максимальная интенсивность осадков за различные интервалы времени, 10 годостанций, 1 (1 расчет)</t>
  </si>
  <si>
    <t>СБЦ "Инженерно-гидрографические работы. Инженерно-гидрометеорологические изыскания на реках (2001)" табл.68 п.17 (СБЦ104-68-17)</t>
  </si>
  <si>
    <t xml:space="preserve">112*1
</t>
  </si>
  <si>
    <t>Раздел 2. Составление технического отчета</t>
  </si>
  <si>
    <t>Составление технического отчета (в % от стоимости камеральных работ), стоимость камеральных работ св. 500 до 1000 руб.: степень гидрометеорологической изученности территории - изученная - 60%, 1429 (п.1.1. - п.1.16.)</t>
  </si>
  <si>
    <t>СБЦ "Инженерно-гидрографические работы. Инженерно-гидрометеорологические изыскания на реках (2001)" табл.62 п.2-1 (СБЦ104-62-2-1)</t>
  </si>
  <si>
    <t xml:space="preserve">0,6*1429
</t>
  </si>
  <si>
    <t xml:space="preserve">     Итого Поз. 1.1-1.16, 2.1</t>
  </si>
  <si>
    <t>2 286,40</t>
  </si>
  <si>
    <t xml:space="preserve">     Всего с учетом "При выполнении изысканий в южных районах Иркутской области, Красноярского края и Дальнего Востока (Амурская область. Приморский и Хабаровский края), в Архангельской и Читинской областях, Республиках Бурятия, Карелия, Коми Ки2=1,15"</t>
  </si>
  <si>
    <t>2 629,36</t>
  </si>
  <si>
    <t xml:space="preserve">     Всего c учетом "Индекс изменения стоимости изыскательских работ для строительства (по отношению к базовым ценам по состоянию на 1 января 1991 года) I квартал 2025 г. 72,7800"</t>
  </si>
  <si>
    <t>191 364,82</t>
  </si>
  <si>
    <t>СМЕТА № 4</t>
  </si>
  <si>
    <t>Итого по расчету: 195 419,39 руб.</t>
  </si>
  <si>
    <t>Инженерно-экологическая рекогносцировка при проходимости удовлетворительной: 2 категория сложности, полевые работы, 0,3 (1 км маршрута)</t>
  </si>
  <si>
    <t>СБЦ "Инженерно-геологические и инженерно-экологические изыскания для строительства (1999)" табл.9 п.2-2-1 (СБЦ103-9-2-2-1)</t>
  </si>
  <si>
    <t xml:space="preserve">27*0,3
</t>
  </si>
  <si>
    <t>Рекогносцировочное почвенное обследование при проходимости хорошей: 1 категория сложности, полевые работы, 0,3 (1 км маршрута)</t>
  </si>
  <si>
    <t>СБЦ "Инженерно-геологические и инженерно-экологические изыскания для строительства (1999)" табл.9 п.4-1-1 (СБЦ103-9-4-1-1)</t>
  </si>
  <si>
    <t xml:space="preserve">2,57*0,3
</t>
  </si>
  <si>
    <t>Наблюдения при передвижении по маршруту при составлении инженерно-геологической, гидрогеологической,почвенной,инженерно-экологической карты в масштабе 1:10000-1:5000: проходимость хорошая, полевые работы, 0,3 (1 км маршрута)</t>
  </si>
  <si>
    <t>СБЦ "Инженерно-геологические и инженерно-экологические изыскания для строительства (1999)" табл.10 п.3-1-1 (СБЦ103-10-3-1-1)</t>
  </si>
  <si>
    <t xml:space="preserve">(14,4*0,3)*1,3
</t>
  </si>
  <si>
    <t>(прим.1) при выполнении эколого-радиационных изысканий с измерением гамма-излучения К2 = 1,3</t>
  </si>
  <si>
    <t>Описание точек наблюдений при составлении инженерно-экологических карт, категория сложности 1: категория сложности 2, полевые работы, 2 (1 точка)</t>
  </si>
  <si>
    <t>СБЦ "Инженерно-геологические и инженерно-экологические изыскания для строительства (1999)" табл.11 п.2-2-1 (СБЦ103-11-2-2-1)</t>
  </si>
  <si>
    <t xml:space="preserve">11,7*2
</t>
  </si>
  <si>
    <t>Описание точек наблюдений при составлении почвенных карт, категория сложности 1: категория сложности 2, полевые работы, 2 (1 точка)</t>
  </si>
  <si>
    <t xml:space="preserve">(11,7*2)*0,4
</t>
  </si>
  <si>
    <t>(Ч.I,Гл.2,прим.1) почвенная карта К1 = 0,4</t>
  </si>
  <si>
    <t>Радиационное обследование участка площадью: св. 0.5 до 1.0 га - камеральные работы, 10 (0,1 га)</t>
  </si>
  <si>
    <t>СБЦ "Инженерно-геологические и инженерно-экологические изыскания для строительства (1999)" табл.92 п.2-2 (СБЦ103-92-2-2)</t>
  </si>
  <si>
    <t xml:space="preserve">17,8*10
</t>
  </si>
  <si>
    <t>Проходка закопушки, категория сложности 1, 1 (1 закопушка)</t>
  </si>
  <si>
    <t>СБЦ "Инженерно-геологические и инженерно-экологические изыскания для строительства (1999)" табл.25 п.1-1 (СБЦ103-25-1-1)</t>
  </si>
  <si>
    <t xml:space="preserve">1,5*1
</t>
  </si>
  <si>
    <t>Измерение эквивалентного уровня звука непостоянного шума (кроме шума транспортных потоков) в одной точке с ручной обработкой результатов измерений, с помощью измерителей эквивалентных уровней, в том числе и шума транспортных потоков (кроме потока железнодорожных поездов), 1 (1 точка)</t>
  </si>
  <si>
    <t>СЦ "Капитальный ремонт зданий и сооружений (1990)" табл.2 п.8 (СЦ90-4-2-8)</t>
  </si>
  <si>
    <t xml:space="preserve">98*1
</t>
  </si>
  <si>
    <t>Отбор проб для анализов на загрязненность по химическим и бактериологическим показателям</t>
  </si>
  <si>
    <t>Отбор точечных проб для анализа на загрязненность по химическим показателям: почво-грунтов (методами конверта, по диагонали и т.п.), 2 (1 проба)</t>
  </si>
  <si>
    <t>СБЦ "Инженерно-геологические и инженерно-экологические изыскания для строительства (1999)" табл.60 п.7 (СБЦ103-60-7)</t>
  </si>
  <si>
    <t xml:space="preserve">6,9*2
</t>
  </si>
  <si>
    <t>Отбор пробы на радиоактивное загрязнение или газо-химические исследования, 2 (1 проба)</t>
  </si>
  <si>
    <t xml:space="preserve">(6,9*2)*1,2
</t>
  </si>
  <si>
    <t>(Ч.V,Гл.16,прим.2) Отбор пробы на радиоактивное загрязнение или газо-химические исследования К1 = 1,2</t>
  </si>
  <si>
    <t>Отбор проб для бактериологического анализа: воды, 2 (1 проба)</t>
  </si>
  <si>
    <t>СБЦ "Инженерно-геологические и инженерно-экологические изыскания для строительства (1999)" табл.60 п.9 (СБЦ103-60-9)</t>
  </si>
  <si>
    <t xml:space="preserve">18,8*2
</t>
  </si>
  <si>
    <t>Отбор проб для бактериологического анализа: почво-грунтов с одной пробной площадки, 2 (1 проба)</t>
  </si>
  <si>
    <t>СБЦ "Инженерно-геологические и инженерно-экологические изыскания для строительства (1999)" табл.60 п.10 (СБЦ103-60-10)</t>
  </si>
  <si>
    <t xml:space="preserve">37,7*2
</t>
  </si>
  <si>
    <t>Раздел 2. Расходы по транспорту</t>
  </si>
  <si>
    <t>Расходы по внутреннему транспорту, %, расстояние от базы изыскательской организации, экспедиции, партии или отряда до участка изысканий до 5 км: при сметной стоимости полевых изыскательских работ до 5 тыс.руб., 782,11 (п.1.1. - п.1.12.)</t>
  </si>
  <si>
    <t xml:space="preserve">0,0875*782,11
</t>
  </si>
  <si>
    <t>Расходы по внешнему транспорту в обоих направлениях изысканий, %, выполняемых в экспедиционных условиях, расстояние проезда и перевозки в одном направлении св. 500 до 1000 км: % сметной стоимости изысканий продолжительностью до 1 мес. - 30,8, 850,54 (п.1.1. - п.1.12.; п.2.1.)</t>
  </si>
  <si>
    <t xml:space="preserve">0,308*850,54
</t>
  </si>
  <si>
    <t>Расходы на организацию и ликвидацию, 850,54 (п.1.1. - п.1.12.; п.2.1.)</t>
  </si>
  <si>
    <t xml:space="preserve">0,06*850,54
</t>
  </si>
  <si>
    <t>Рекогносцировочное почвенное обследование при проходимости хорошей: 1 категория сложности, камеральные работы, 0,3 (1 км маршрута)</t>
  </si>
  <si>
    <t>СБЦ "Инженерно-геологические и инженерно-экологические изыскания для строительства (1999)" табл.9 п.4-1-2 (СБЦ103-9-4-1-2)</t>
  </si>
  <si>
    <t xml:space="preserve">1,27*0,3
</t>
  </si>
  <si>
    <t>Наблюдения при передвижении по маршруту при составлении инженерно-геологической, гидрогеологической,почвенной,инженерно-экологической карты в масштабе 1:10000-1:5000: проходимость хорошая, камеральные работы, 0,3 (1 км маршрута)</t>
  </si>
  <si>
    <t>СБЦ "Инженерно-геологические и инженерно-экологические изыскания для строительства (1999)" табл.10 п.3-1-2 (СБЦ103-10-3-1-2)</t>
  </si>
  <si>
    <t xml:space="preserve">1,4*0,3
</t>
  </si>
  <si>
    <t>Описание точек наблюдений при составлении инженерно-экологических карт, категория сложности 1: категория сложности 1, камеральные работы, 2 (1 точка)</t>
  </si>
  <si>
    <t>СБЦ "Инженерно-геологические и инженерно-экологические изыскания для строительства (1999)" табл.11 п.2-1-2 (СБЦ103-11-2-1-2)</t>
  </si>
  <si>
    <t xml:space="preserve">4,5*2
</t>
  </si>
  <si>
    <t>3.5</t>
  </si>
  <si>
    <t>Описание точек наблюдений при составлении почвенных карт, категория сложности 1: категория сложности 2, камеральные работы, 2 (1 точка)</t>
  </si>
  <si>
    <t>СБЦ "Инженерно-геологические и инженерно-экологические изыскания для строительства (1999)" табл.11 п.2-2-2 (СБЦ103-11-2-2-2)</t>
  </si>
  <si>
    <t xml:space="preserve">(7,5*2)*0,4
</t>
  </si>
  <si>
    <t>3.6</t>
  </si>
  <si>
    <t>Радиационное обследование участка площадью: св. 1.0 га - камеральные работы, 10 (0,1 га)</t>
  </si>
  <si>
    <t>СБЦ "Инженерно-геологические и инженерно-экологические изыскания для строительства (1999)" табл.92 п.3-2 (СБЦ103-92-3-2)</t>
  </si>
  <si>
    <t xml:space="preserve">14,8*10
</t>
  </si>
  <si>
    <t>Раздел 4. Составление технического отчета</t>
  </si>
  <si>
    <t>Составление технического отчета (заключения) о результатах выполненных работ, категория сложности инженерно-геологических условий 1, при стоимости камеральных работ: до 5 тыс. руб. - 18%, 363,8 (п. 3.1.- п. 3.6.)</t>
  </si>
  <si>
    <t>СБЦ "Инженерно-геологические и инженерно-экологические изыскания для строительства (1999)" табл.87 п.1-1 (СБЦ103-87-1-1)</t>
  </si>
  <si>
    <t xml:space="preserve">(0,18*363,8)*1,2
</t>
  </si>
  <si>
    <t>(Ч.VII,Гл.22,п.4) составление отчета по результатам инженерно-экологических изысканий для обоснования предпроектной документации К1 = 1,2</t>
  </si>
  <si>
    <t>Раздел 5. Лабораторные работы</t>
  </si>
  <si>
    <t>5.1</t>
  </si>
  <si>
    <t>Единичные определения химического состава грунтов (почв): определение 25 химических элементов без пробоподготовки методом спектрального анализа, 2 (1 образец)</t>
  </si>
  <si>
    <t>СБЦ "Инженерно-геологические и инженерно-экологические изыскания для строительства (1999)" табл.70 п.61 (СБЦ103-70-61)</t>
  </si>
  <si>
    <t xml:space="preserve">76,8*2
</t>
  </si>
  <si>
    <t>5.2</t>
  </si>
  <si>
    <t>Единичные определения химического состава грунтов (почв): определение пестицидов хроматографическим методом, 2 (1 образец)</t>
  </si>
  <si>
    <t>СБЦ "Инженерно-геологические и инженерно-экологические изыскания для строительства (1999)" табл.70 п.64 (СБЦ103-70-64)</t>
  </si>
  <si>
    <t xml:space="preserve">86*2
</t>
  </si>
  <si>
    <t>5.3</t>
  </si>
  <si>
    <t>Сокращенный анализ водной вытяжки (для почв), 2 (1 образец)</t>
  </si>
  <si>
    <t>СБЦ "Инженерно-геологические и инженерно-экологические изыскания для строительства (1999)" табл.71 п.3 (СБЦ103-71-3)</t>
  </si>
  <si>
    <t xml:space="preserve">19,1*2
</t>
  </si>
  <si>
    <t>5.4</t>
  </si>
  <si>
    <t>Анализ воды подземных источников хозяйственно-питьевого водоснабжения, 2 (1 проба)</t>
  </si>
  <si>
    <t>СБЦ "Инженерно-геологические и инженерно-экологические изыскания для строительства (1999)" табл.73 п.4 (СБЦ103-73-4)</t>
  </si>
  <si>
    <t xml:space="preserve">256,9*2
</t>
  </si>
  <si>
    <t>5.5</t>
  </si>
  <si>
    <t>Стандартный (типовой) анализ воды, 2 (1 проба)</t>
  </si>
  <si>
    <t>СБЦ "Инженерно-геологические и инженерно-экологические изыскания для строительства (1999)" табл.73 п.2 (СБЦ103-73-2)</t>
  </si>
  <si>
    <t xml:space="preserve">67,3*2
</t>
  </si>
  <si>
    <t>5.6</t>
  </si>
  <si>
    <t>Камеральная обработка химических и бактериологических анализов на загрязненность почво-грунтов, воды, льда, снега и донных отложений при инженерно-экологических изысканиях - 20% от стоимости лабораторных работ, 153,6 (п.5.1. - п.5.3.)</t>
  </si>
  <si>
    <t>СБЦ "Инженерно-геологические и инженерно-экологические изыскания для строительства (1999)" табл.86 п.6 (СБЦ103-86-6)</t>
  </si>
  <si>
    <t xml:space="preserve">0,2*153,6
</t>
  </si>
  <si>
    <t xml:space="preserve">     Итого Поз. 1.1-1.12, 2.1-2.3, 3.1-3.6, 4.1, 5.1-5.6</t>
  </si>
  <si>
    <t>2 334,84</t>
  </si>
  <si>
    <t>2 685,07</t>
  </si>
  <si>
    <t>195 419,39</t>
  </si>
  <si>
    <t>СМЕТА № 5</t>
  </si>
  <si>
    <t>Итого по расчету: 997 204,00 руб.</t>
  </si>
  <si>
    <t>Раздел 1. Разработка проектной документации</t>
  </si>
  <si>
    <t>1</t>
  </si>
  <si>
    <t>Линейные сооружений сети теплоснабжения в пенополиуретановой изоляции (ППУ) в непроходном канале, диаметром от 150 до 250 мм включительно, протяженностью в двухтрубном исчислении: от 100 до 500 включительно, 300 (п.м)</t>
  </si>
  <si>
    <t>НЗ_СИТО_ИО "Строительство, реконструкция сетей инженерно-технического обеспечения и объектов инфраструктуры", таб.3.6 п.2-1 (НЗ_СИТО_ИО-3.6-2-1)</t>
  </si>
  <si>
    <t xml:space="preserve">(112600+2155*300)*1,2
</t>
  </si>
  <si>
    <t>(Таб.3.6.1 п.5.1) Проектирование линейного сооружения сети теплоснабжения, расположенных на застроенной территории с коэффициентом застройки свыше 30 до 50 процентов К1 = 1,2</t>
  </si>
  <si>
    <t>Стадийность проектирования Ки1 = 0,4</t>
  </si>
  <si>
    <t>(1) Индекс изменения стоимости проектных работ для строительства (по отношению к базовым ценам по состоянию на 1 января 2021 года) I квартал 2025 г. Кинф = 1,5100</t>
  </si>
  <si>
    <t>ПЗ 0,5%;</t>
  </si>
  <si>
    <t>4 555,00</t>
  </si>
  <si>
    <t>ППО 3%;</t>
  </si>
  <si>
    <t>27 328,00</t>
  </si>
  <si>
    <t>ТКР 75,5%;</t>
  </si>
  <si>
    <t>687 745,00</t>
  </si>
  <si>
    <t>ПОС 7%;</t>
  </si>
  <si>
    <t>63 764,00</t>
  </si>
  <si>
    <t>ООС 7%;</t>
  </si>
  <si>
    <t>ПБ 2%;</t>
  </si>
  <si>
    <t>18 218,00</t>
  </si>
  <si>
    <t>СМ 5%;</t>
  </si>
  <si>
    <t>45 546,00</t>
  </si>
  <si>
    <t>Котн = 100%</t>
  </si>
  <si>
    <t>2</t>
  </si>
  <si>
    <t>Линейные сооружения сети водоснабжения диаметром до 150 мм включительно, открытым способом, протяженностью:от 500 до 1000 включительно, 600 (п.м)</t>
  </si>
  <si>
    <t>НЗ_СИТО_ИО "Строительство, реконструкция сетей инженерно-технического обеспечения и объектов инфраструктуры", таб.3.4 п.1-2 (НЗ_СИТО_ИО-3.4-1-2)</t>
  </si>
  <si>
    <t xml:space="preserve">(86200+497*600)*1,2
</t>
  </si>
  <si>
    <t>(Таб.3.4.1 п.2.1) Проектирование линейных сооружений сети водоснабжения, расположенных на застроенной территории: с коэффициентом застройки свыше 30 до 50 процентов К1 = 1,2</t>
  </si>
  <si>
    <t>2 306,00</t>
  </si>
  <si>
    <t>13 838,00</t>
  </si>
  <si>
    <t>ТКР 74%;</t>
  </si>
  <si>
    <t>341 347,00</t>
  </si>
  <si>
    <t>ПОС 5%;</t>
  </si>
  <si>
    <t>23 064,00</t>
  </si>
  <si>
    <t>ООС 7,5%;</t>
  </si>
  <si>
    <t>34 596,00</t>
  </si>
  <si>
    <t>ПБ 5%;</t>
  </si>
  <si>
    <t>3</t>
  </si>
  <si>
    <t>Узел управления и обслуживания задвижек на ответвлениях, перемычках, воздушниках, спускниках (без электроприводов и телемеханики) на линейном сооружении теплоснабжения: диaметром до 400 мм включительно, 1 (узел)</t>
  </si>
  <si>
    <t>НЗ_СИТО_ИО "Строительство, реконструкция сетей инженерно-технического обеспечения и объектов инфраструктуры", таб.3.6 п.7.1 (НЗ_СИТО_ИО-3.6-7.1)</t>
  </si>
  <si>
    <t xml:space="preserve">136000*1
</t>
  </si>
  <si>
    <t>680,00</t>
  </si>
  <si>
    <t>4 080,00</t>
  </si>
  <si>
    <t>ТКР 79,5%;</t>
  </si>
  <si>
    <t>108 120,00</t>
  </si>
  <si>
    <t>ПОС 8%;</t>
  </si>
  <si>
    <t>10 880,00</t>
  </si>
  <si>
    <t>ООС 2%;</t>
  </si>
  <si>
    <t>2 720,00</t>
  </si>
  <si>
    <t>6 800,00</t>
  </si>
  <si>
    <t>4</t>
  </si>
  <si>
    <t>Узел управления и обслуживания задвижек на ответвлениях, перемычках, воздушниках, спускниках (без электроприводов и телемеханики) на линейном сооружении теплоснабжения: диaметром до 400 мм включительно, 3 (узел)</t>
  </si>
  <si>
    <t xml:space="preserve">(136000*3)*0,35
</t>
  </si>
  <si>
    <t>(Таб.3.6.1 п.12) Проектирование нескольких повторяющихся узлов управления и обслуживания задвижек на линейных сооружениях сети теплоснабжения одного диаметра, к стоимости проектирования каждого последующего узла после первого К1 = 0,35</t>
  </si>
  <si>
    <t>714,00</t>
  </si>
  <si>
    <t>4 284,00</t>
  </si>
  <si>
    <t>113 526,00</t>
  </si>
  <si>
    <t>11 424,00</t>
  </si>
  <si>
    <t>2 856,00</t>
  </si>
  <si>
    <t>7 140,00</t>
  </si>
  <si>
    <t xml:space="preserve">     Итого Поз. 1-4</t>
  </si>
  <si>
    <t>1 651 000,00</t>
  </si>
  <si>
    <t xml:space="preserve">     Всего с учетом "Стадийность проектирования Ки1=0,4"</t>
  </si>
  <si>
    <t>660 400,00</t>
  </si>
  <si>
    <t xml:space="preserve">     Всего c учетом "Индекс изменения стоимости проектных работ для строительства (по отношению к базовым ценам по состоянию на 1 января 2021 года) I квартал 2025 г. 1,5100"</t>
  </si>
  <si>
    <t>997 204,00</t>
  </si>
  <si>
    <t>СМЕТА № 6</t>
  </si>
  <si>
    <t>Итого по расчету: 1 495 806,00 руб.</t>
  </si>
  <si>
    <t>Раздел 1. Разработка рабочей документации</t>
  </si>
  <si>
    <t>Стадийность проектирования Ки1 = 0,6</t>
  </si>
  <si>
    <t>ППО 2,5%;</t>
  </si>
  <si>
    <t>22 773,00</t>
  </si>
  <si>
    <t>ТКР 86%;</t>
  </si>
  <si>
    <t>783 391,00</t>
  </si>
  <si>
    <t>ПОС 6%;</t>
  </si>
  <si>
    <t>54 655,00</t>
  </si>
  <si>
    <t>ООС ;</t>
  </si>
  <si>
    <t>ПБ ;</t>
  </si>
  <si>
    <t>ППО 2%;</t>
  </si>
  <si>
    <t>9 226,00</t>
  </si>
  <si>
    <t>ТКР 87,5%;</t>
  </si>
  <si>
    <t>403 620,00</t>
  </si>
  <si>
    <t>3 400,00</t>
  </si>
  <si>
    <t>ТКР 84%;</t>
  </si>
  <si>
    <t>114 240,00</t>
  </si>
  <si>
    <t>3 570,00</t>
  </si>
  <si>
    <t>119 952,00</t>
  </si>
  <si>
    <t xml:space="preserve">     Всего с учетом "Стадийность проектирования Ки1=0,6"</t>
  </si>
  <si>
    <t>990 600,00</t>
  </si>
  <si>
    <t>1 495 806,00</t>
  </si>
  <si>
    <t xml:space="preserve">Приложение № 2 к договору № 01-/-__________ от </t>
  </si>
  <si>
    <t>СВОДНАЯ СМЕТА</t>
  </si>
  <si>
    <t>инженер-сметчик Лукьянова Н.А.</t>
  </si>
  <si>
    <t>пять миллионов двести семьдесят три тысячи семьсот девяносто один рубль  15 копеек</t>
  </si>
  <si>
    <t>РАСЧЕТ № 1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</si>
</sst>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-;\-* #,##0.00_-;_-* &quot;-&quot;??_-;_-@_-"/>
    <numFmt numFmtId="165" formatCode="0.000"/>
    <numFmt numFmtId="166" formatCode="#,##0.000"/>
    <numFmt numFmtId="167" formatCode="#,##0.00_р_."/>
    <numFmt numFmtId="168" formatCode="_-* #,##0.00\ _р_._-;\-* #,##0.00\ _р_._-;_-* &quot;-&quot;??\ _р_._-;_-@_-"/>
    <numFmt numFmtId="169" formatCode="#,##0.000_р_."/>
    <numFmt numFmtId="170" formatCode="d\ mmmm\,\ yyyy"/>
    <numFmt numFmtId="171" formatCode="_-* #,##0.00[$р.-419]_-;\-* #,##0.00[$р.-419]_-;_-* &quot;-&quot;??[$р.-419]_-;_-@_-"/>
  </numFmts>
  <fonts count="54"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A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8"/>
      <color rgb="FFFF0000"/>
      <name val="Times New Roman"/>
      <family val="1"/>
      <charset val="204"/>
    </font>
    <font>
      <b/>
      <sz val="12"/>
      <name val="Arial Cyr"/>
      <family val="2"/>
      <charset val="204"/>
    </font>
    <font>
      <b/>
      <sz val="10"/>
      <name val="Arial Cyr"/>
    </font>
    <font>
      <sz val="8"/>
      <color indexed="17"/>
      <name val="Arial Cyr"/>
      <family val="2"/>
      <charset val="204"/>
    </font>
    <font>
      <sz val="10"/>
      <name val="Times New Roman"/>
      <family val="1"/>
    </font>
    <font>
      <b/>
      <sz val="12"/>
      <color indexed="14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12"/>
      <name val="Arial Cyr"/>
      <family val="2"/>
      <charset val="204"/>
    </font>
    <font>
      <sz val="8"/>
      <color indexed="17"/>
      <name val="Arial Cyr"/>
      <charset val="204"/>
    </font>
    <font>
      <sz val="12"/>
      <color indexed="10"/>
      <name val="Arial Cyr"/>
      <family val="2"/>
      <charset val="204"/>
    </font>
    <font>
      <sz val="10"/>
      <color indexed="15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indexed="10"/>
      <name val="Arial Cyr"/>
      <family val="2"/>
      <charset val="204"/>
    </font>
    <font>
      <sz val="8"/>
      <color indexed="10"/>
      <name val="Arial Cyr"/>
      <family val="2"/>
      <charset val="204"/>
    </font>
    <font>
      <sz val="9"/>
      <color indexed="12"/>
      <name val="Arial Cyr"/>
      <family val="2"/>
      <charset val="204"/>
    </font>
    <font>
      <sz val="9"/>
      <color indexed="10"/>
      <name val="Arial Cyr"/>
      <family val="2"/>
      <charset val="204"/>
    </font>
    <font>
      <sz val="10"/>
      <color indexed="14"/>
      <name val="Arial Cyr"/>
      <family val="2"/>
      <charset val="204"/>
    </font>
    <font>
      <u/>
      <sz val="10"/>
      <color indexed="12"/>
      <name val="Arial Cyr"/>
      <charset val="204"/>
    </font>
    <font>
      <sz val="10"/>
      <color indexed="48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2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0" fontId="6" fillId="0" borderId="0"/>
    <xf numFmtId="43" fontId="2" fillId="0" borderId="0" applyFill="0" applyBorder="0" applyAlignment="0" applyProtection="0"/>
    <xf numFmtId="0" fontId="2" fillId="0" borderId="0"/>
    <xf numFmtId="0" fontId="12" fillId="0" borderId="0"/>
    <xf numFmtId="0" fontId="3" fillId="0" borderId="0"/>
    <xf numFmtId="0" fontId="14" fillId="0" borderId="0"/>
    <xf numFmtId="168" fontId="5" fillId="0" borderId="0" applyFont="0" applyFill="0" applyBorder="0" applyAlignment="0" applyProtection="0"/>
    <xf numFmtId="0" fontId="2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8" fillId="0" borderId="0"/>
    <xf numFmtId="164" fontId="38" fillId="0" borderId="0" applyFont="0" applyFill="0" applyBorder="0" applyAlignment="0" applyProtection="0"/>
    <xf numFmtId="0" fontId="39" fillId="0" borderId="0"/>
    <xf numFmtId="0" fontId="40" fillId="0" borderId="0"/>
    <xf numFmtId="0" fontId="41" fillId="0" borderId="0"/>
    <xf numFmtId="0" fontId="43" fillId="0" borderId="0"/>
  </cellStyleXfs>
  <cellXfs count="424">
    <xf numFmtId="0" fontId="0" fillId="0" borderId="0" xfId="0"/>
    <xf numFmtId="0" fontId="11" fillId="0" borderId="0" xfId="8" applyFont="1"/>
    <xf numFmtId="0" fontId="11" fillId="0" borderId="0" xfId="8" applyFont="1" applyAlignment="1">
      <alignment vertical="top"/>
    </xf>
    <xf numFmtId="0" fontId="11" fillId="0" borderId="0" xfId="8" applyFont="1" applyBorder="1" applyAlignment="1">
      <alignment vertical="top"/>
    </xf>
    <xf numFmtId="165" fontId="11" fillId="0" borderId="0" xfId="8" applyNumberFormat="1" applyFont="1" applyAlignment="1">
      <alignment vertical="top"/>
    </xf>
    <xf numFmtId="2" fontId="11" fillId="0" borderId="2" xfId="8" applyNumberFormat="1" applyFont="1" applyBorder="1" applyAlignment="1">
      <alignment vertical="top"/>
    </xf>
    <xf numFmtId="166" fontId="11" fillId="0" borderId="2" xfId="8" applyNumberFormat="1" applyFont="1" applyBorder="1" applyAlignment="1">
      <alignment vertical="top"/>
    </xf>
    <xf numFmtId="4" fontId="11" fillId="0" borderId="0" xfId="8" applyNumberFormat="1" applyFont="1" applyAlignment="1">
      <alignment vertical="top"/>
    </xf>
    <xf numFmtId="0" fontId="11" fillId="0" borderId="0" xfId="8" applyFont="1" applyAlignment="1">
      <alignment horizontal="center" vertical="top" wrapText="1"/>
    </xf>
    <xf numFmtId="4" fontId="11" fillId="0" borderId="0" xfId="8" applyNumberFormat="1" applyFont="1" applyAlignment="1">
      <alignment horizontal="center" vertical="top"/>
    </xf>
    <xf numFmtId="0" fontId="14" fillId="0" borderId="0" xfId="11" applyNumberFormat="1"/>
    <xf numFmtId="0" fontId="14" fillId="0" borderId="6" xfId="11" applyNumberFormat="1" applyBorder="1" applyAlignment="1">
      <alignment horizontal="center"/>
    </xf>
    <xf numFmtId="0" fontId="14" fillId="0" borderId="1" xfId="11" applyNumberFormat="1" applyBorder="1" applyAlignment="1">
      <alignment horizontal="center" wrapText="1"/>
    </xf>
    <xf numFmtId="0" fontId="14" fillId="0" borderId="7" xfId="11" applyNumberFormat="1" applyBorder="1" applyAlignment="1">
      <alignment horizontal="center" wrapText="1"/>
    </xf>
    <xf numFmtId="0" fontId="14" fillId="0" borderId="1" xfId="11" applyNumberFormat="1" applyBorder="1" applyAlignment="1">
      <alignment horizontal="center"/>
    </xf>
    <xf numFmtId="0" fontId="14" fillId="0" borderId="7" xfId="11" applyNumberFormat="1" applyBorder="1" applyAlignment="1">
      <alignment horizontal="center"/>
    </xf>
    <xf numFmtId="0" fontId="14" fillId="0" borderId="0" xfId="11" applyNumberFormat="1" applyBorder="1" applyAlignment="1">
      <alignment horizontal="center"/>
    </xf>
    <xf numFmtId="2" fontId="4" fillId="2" borderId="8" xfId="11" applyNumberFormat="1" applyFont="1" applyFill="1" applyBorder="1"/>
    <xf numFmtId="0" fontId="14" fillId="0" borderId="9" xfId="11" applyNumberFormat="1" applyBorder="1"/>
    <xf numFmtId="0" fontId="4" fillId="3" borderId="8" xfId="11" applyNumberFormat="1" applyFont="1" applyFill="1" applyBorder="1"/>
    <xf numFmtId="0" fontId="14" fillId="0" borderId="1" xfId="11" applyNumberFormat="1" applyFill="1" applyBorder="1" applyAlignment="1">
      <alignment horizontal="center"/>
    </xf>
    <xf numFmtId="0" fontId="14" fillId="0" borderId="6" xfId="11" applyNumberFormat="1" applyFill="1" applyBorder="1" applyAlignment="1">
      <alignment horizontal="center"/>
    </xf>
    <xf numFmtId="0" fontId="14" fillId="0" borderId="10" xfId="11" applyNumberFormat="1" applyFill="1" applyBorder="1" applyAlignment="1">
      <alignment horizontal="center"/>
    </xf>
    <xf numFmtId="0" fontId="14" fillId="0" borderId="11" xfId="11" applyNumberFormat="1" applyFill="1" applyBorder="1" applyAlignment="1">
      <alignment horizontal="center"/>
    </xf>
    <xf numFmtId="0" fontId="14" fillId="0" borderId="12" xfId="11" applyNumberFormat="1" applyBorder="1" applyAlignment="1">
      <alignment horizontal="center"/>
    </xf>
    <xf numFmtId="0" fontId="10" fillId="0" borderId="0" xfId="10" applyFont="1" applyFill="1"/>
    <xf numFmtId="0" fontId="10" fillId="0" borderId="0" xfId="10" applyFont="1" applyFill="1" applyBorder="1"/>
    <xf numFmtId="0" fontId="10" fillId="0" borderId="0" xfId="13" applyFont="1"/>
    <xf numFmtId="0" fontId="10" fillId="0" borderId="0" xfId="13" applyFont="1" applyBorder="1"/>
    <xf numFmtId="0" fontId="8" fillId="0" borderId="0" xfId="13" applyFont="1"/>
    <xf numFmtId="43" fontId="10" fillId="0" borderId="0" xfId="13" applyNumberFormat="1" applyFont="1"/>
    <xf numFmtId="4" fontId="8" fillId="0" borderId="0" xfId="13" applyNumberFormat="1" applyFont="1"/>
    <xf numFmtId="169" fontId="10" fillId="0" borderId="0" xfId="10" applyNumberFormat="1" applyFont="1" applyFill="1"/>
    <xf numFmtId="166" fontId="10" fillId="0" borderId="0" xfId="10" applyNumberFormat="1" applyFont="1" applyFill="1"/>
    <xf numFmtId="169" fontId="10" fillId="0" borderId="0" xfId="10" applyNumberFormat="1" applyFont="1" applyFill="1" applyBorder="1"/>
    <xf numFmtId="0" fontId="10" fillId="0" borderId="1" xfId="10" applyFont="1" applyFill="1" applyBorder="1" applyAlignment="1">
      <alignment vertical="top"/>
    </xf>
    <xf numFmtId="167" fontId="10" fillId="0" borderId="1" xfId="10" applyNumberFormat="1" applyFont="1" applyFill="1" applyBorder="1" applyAlignment="1">
      <alignment horizontal="right" vertical="center"/>
    </xf>
    <xf numFmtId="0" fontId="10" fillId="0" borderId="1" xfId="10" applyFont="1" applyFill="1" applyBorder="1" applyAlignment="1">
      <alignment horizontal="left" vertical="top" wrapText="1"/>
    </xf>
    <xf numFmtId="0" fontId="7" fillId="0" borderId="1" xfId="13" applyFont="1" applyBorder="1" applyAlignment="1">
      <alignment vertical="center" wrapText="1"/>
    </xf>
    <xf numFmtId="2" fontId="10" fillId="0" borderId="0" xfId="10" applyNumberFormat="1" applyFont="1" applyFill="1" applyBorder="1"/>
    <xf numFmtId="0" fontId="9" fillId="0" borderId="0" xfId="10" applyFont="1" applyFill="1"/>
    <xf numFmtId="0" fontId="1" fillId="0" borderId="0" xfId="0" applyFont="1"/>
    <xf numFmtId="0" fontId="18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10" applyFont="1" applyFill="1"/>
    <xf numFmtId="0" fontId="3" fillId="0" borderId="0" xfId="10" applyNumberFormat="1"/>
    <xf numFmtId="0" fontId="3" fillId="0" borderId="0" xfId="10" applyNumberFormat="1" applyBorder="1"/>
    <xf numFmtId="4" fontId="19" fillId="2" borderId="0" xfId="10" applyNumberFormat="1" applyFont="1" applyFill="1" applyBorder="1" applyAlignment="1">
      <alignment horizontal="right"/>
    </xf>
    <xf numFmtId="2" fontId="20" fillId="0" borderId="0" xfId="10" applyNumberFormat="1" applyFont="1" applyFill="1"/>
    <xf numFmtId="0" fontId="3" fillId="0" borderId="0" xfId="10" applyNumberFormat="1" applyAlignment="1">
      <alignment horizontal="left"/>
    </xf>
    <xf numFmtId="0" fontId="21" fillId="0" borderId="0" xfId="10" applyNumberFormat="1" applyFont="1"/>
    <xf numFmtId="0" fontId="20" fillId="0" borderId="0" xfId="10" applyNumberFormat="1" applyFont="1"/>
    <xf numFmtId="4" fontId="19" fillId="0" borderId="0" xfId="10" applyNumberFormat="1" applyFont="1" applyAlignment="1">
      <alignment horizontal="right"/>
    </xf>
    <xf numFmtId="0" fontId="22" fillId="0" borderId="0" xfId="10" applyFont="1"/>
    <xf numFmtId="0" fontId="3" fillId="0" borderId="0" xfId="10"/>
    <xf numFmtId="0" fontId="22" fillId="0" borderId="0" xfId="10" applyFont="1" applyFill="1"/>
    <xf numFmtId="0" fontId="3" fillId="0" borderId="0" xfId="10" applyFill="1" applyAlignment="1">
      <alignment horizontal="right"/>
    </xf>
    <xf numFmtId="0" fontId="3" fillId="0" borderId="0" xfId="10" applyAlignment="1">
      <alignment horizontal="center"/>
    </xf>
    <xf numFmtId="0" fontId="3" fillId="0" borderId="0" xfId="10" applyAlignment="1">
      <alignment horizontal="left"/>
    </xf>
    <xf numFmtId="0" fontId="22" fillId="0" borderId="0" xfId="10" applyFont="1" applyProtection="1">
      <protection hidden="1"/>
    </xf>
    <xf numFmtId="0" fontId="24" fillId="0" borderId="0" xfId="10" applyNumberFormat="1" applyFont="1"/>
    <xf numFmtId="170" fontId="25" fillId="0" borderId="0" xfId="10" applyNumberFormat="1" applyFont="1" applyFill="1" applyBorder="1" applyAlignment="1"/>
    <xf numFmtId="170" fontId="25" fillId="0" borderId="0" xfId="10" applyNumberFormat="1" applyFont="1" applyFill="1" applyBorder="1" applyAlignment="1">
      <alignment horizontal="left"/>
    </xf>
    <xf numFmtId="0" fontId="26" fillId="0" borderId="0" xfId="10" applyNumberFormat="1" applyFont="1"/>
    <xf numFmtId="0" fontId="3" fillId="0" borderId="0" xfId="10" applyNumberFormat="1" applyAlignment="1">
      <alignment horizontal="right"/>
    </xf>
    <xf numFmtId="0" fontId="24" fillId="0" borderId="0" xfId="10" applyNumberFormat="1" applyFont="1" applyAlignment="1">
      <alignment horizontal="right"/>
    </xf>
    <xf numFmtId="0" fontId="27" fillId="0" borderId="0" xfId="10" applyNumberFormat="1" applyFont="1" applyFill="1" applyAlignment="1">
      <alignment vertical="center" wrapText="1"/>
    </xf>
    <xf numFmtId="0" fontId="28" fillId="0" borderId="0" xfId="10" applyNumberFormat="1" applyFont="1"/>
    <xf numFmtId="0" fontId="24" fillId="0" borderId="0" xfId="10" applyNumberFormat="1" applyFont="1" applyAlignment="1">
      <alignment horizontal="center"/>
    </xf>
    <xf numFmtId="0" fontId="29" fillId="0" borderId="0" xfId="10" applyNumberFormat="1" applyFont="1"/>
    <xf numFmtId="0" fontId="30" fillId="0" borderId="0" xfId="10" applyNumberFormat="1" applyFont="1"/>
    <xf numFmtId="171" fontId="3" fillId="0" borderId="0" xfId="10" applyNumberFormat="1"/>
    <xf numFmtId="2" fontId="3" fillId="0" borderId="0" xfId="10" applyNumberFormat="1" applyAlignment="1">
      <alignment horizontal="right"/>
    </xf>
    <xf numFmtId="22" fontId="3" fillId="0" borderId="0" xfId="10" applyNumberFormat="1"/>
    <xf numFmtId="0" fontId="30" fillId="0" borderId="0" xfId="10" applyNumberFormat="1" applyFont="1" applyAlignment="1">
      <alignment horizontal="right"/>
    </xf>
    <xf numFmtId="0" fontId="31" fillId="0" borderId="0" xfId="10" applyNumberFormat="1" applyFont="1" applyAlignment="1">
      <alignment shrinkToFit="1"/>
    </xf>
    <xf numFmtId="0" fontId="30" fillId="0" borderId="0" xfId="10" applyNumberFormat="1" applyFont="1" applyAlignment="1">
      <alignment horizontal="left"/>
    </xf>
    <xf numFmtId="14" fontId="30" fillId="0" borderId="0" xfId="10" applyNumberFormat="1" applyFont="1"/>
    <xf numFmtId="0" fontId="25" fillId="0" borderId="0" xfId="10" applyNumberFormat="1" applyFont="1"/>
    <xf numFmtId="4" fontId="25" fillId="0" borderId="0" xfId="10" applyNumberFormat="1" applyFont="1" applyAlignment="1">
      <alignment horizontal="right"/>
    </xf>
    <xf numFmtId="22" fontId="30" fillId="0" borderId="0" xfId="10" applyNumberFormat="1" applyFont="1"/>
    <xf numFmtId="4" fontId="30" fillId="0" borderId="0" xfId="10" applyNumberFormat="1" applyFont="1" applyAlignment="1">
      <alignment horizontal="left"/>
    </xf>
    <xf numFmtId="0" fontId="32" fillId="0" borderId="0" xfId="10" applyNumberFormat="1" applyFont="1"/>
    <xf numFmtId="0" fontId="32" fillId="0" borderId="0" xfId="10" applyNumberFormat="1" applyFont="1" applyAlignment="1">
      <alignment shrinkToFit="1"/>
    </xf>
    <xf numFmtId="0" fontId="33" fillId="0" borderId="0" xfId="10" applyNumberFormat="1" applyFont="1" applyAlignment="1">
      <alignment shrinkToFit="1"/>
    </xf>
    <xf numFmtId="3" fontId="30" fillId="0" borderId="0" xfId="10" applyNumberFormat="1" applyFont="1"/>
    <xf numFmtId="0" fontId="25" fillId="0" borderId="0" xfId="10" applyNumberFormat="1" applyFont="1" applyAlignment="1">
      <alignment horizontal="right"/>
    </xf>
    <xf numFmtId="1" fontId="30" fillId="0" borderId="0" xfId="10" applyNumberFormat="1" applyFont="1" applyAlignment="1">
      <alignment horizontal="right"/>
    </xf>
    <xf numFmtId="0" fontId="34" fillId="0" borderId="0" xfId="10" applyNumberFormat="1" applyFont="1"/>
    <xf numFmtId="0" fontId="34" fillId="0" borderId="0" xfId="10" applyNumberFormat="1" applyFont="1" applyBorder="1"/>
    <xf numFmtId="167" fontId="10" fillId="0" borderId="7" xfId="10" applyNumberFormat="1" applyFont="1" applyFill="1" applyBorder="1" applyAlignment="1">
      <alignment horizontal="right" vertical="center"/>
    </xf>
    <xf numFmtId="0" fontId="10" fillId="0" borderId="6" xfId="10" applyFont="1" applyFill="1" applyBorder="1" applyAlignment="1">
      <alignment vertical="top"/>
    </xf>
    <xf numFmtId="0" fontId="10" fillId="0" borderId="10" xfId="10" applyFont="1" applyFill="1" applyBorder="1" applyAlignment="1">
      <alignment vertical="top"/>
    </xf>
    <xf numFmtId="0" fontId="10" fillId="0" borderId="11" xfId="10" applyFont="1" applyFill="1" applyBorder="1" applyAlignment="1">
      <alignment vertical="top"/>
    </xf>
    <xf numFmtId="0" fontId="9" fillId="0" borderId="11" xfId="10" applyFont="1" applyFill="1" applyBorder="1" applyAlignment="1">
      <alignment vertical="top" wrapText="1"/>
    </xf>
    <xf numFmtId="167" fontId="9" fillId="0" borderId="11" xfId="10" applyNumberFormat="1" applyFont="1" applyFill="1" applyBorder="1" applyAlignment="1">
      <alignment horizontal="right" vertical="center"/>
    </xf>
    <xf numFmtId="167" fontId="9" fillId="0" borderId="12" xfId="1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7" fillId="0" borderId="0" xfId="13" applyFont="1" applyAlignment="1">
      <alignment vertical="center" wrapText="1"/>
    </xf>
    <xf numFmtId="0" fontId="7" fillId="0" borderId="0" xfId="13" applyFont="1" applyAlignment="1">
      <alignment vertical="center"/>
    </xf>
    <xf numFmtId="0" fontId="9" fillId="0" borderId="0" xfId="10" applyFont="1" applyFill="1" applyBorder="1"/>
    <xf numFmtId="0" fontId="16" fillId="0" borderId="13" xfId="10" applyFont="1" applyFill="1" applyBorder="1" applyAlignment="1">
      <alignment horizontal="center" vertical="center"/>
    </xf>
    <xf numFmtId="0" fontId="16" fillId="0" borderId="14" xfId="10" applyFont="1" applyFill="1" applyBorder="1" applyAlignment="1">
      <alignment horizontal="center" vertical="center"/>
    </xf>
    <xf numFmtId="0" fontId="16" fillId="0" borderId="15" xfId="10" applyFont="1" applyFill="1" applyBorder="1" applyAlignment="1">
      <alignment horizontal="center" vertical="center"/>
    </xf>
    <xf numFmtId="2" fontId="11" fillId="0" borderId="0" xfId="8" applyNumberFormat="1" applyFont="1" applyBorder="1" applyAlignment="1">
      <alignment vertical="top"/>
    </xf>
    <xf numFmtId="0" fontId="10" fillId="0" borderId="1" xfId="10" applyFont="1" applyFill="1" applyBorder="1" applyAlignment="1">
      <alignment horizontal="left" vertical="top"/>
    </xf>
    <xf numFmtId="0" fontId="10" fillId="0" borderId="16" xfId="10" applyFont="1" applyFill="1" applyBorder="1" applyAlignment="1">
      <alignment horizontal="center" vertical="center"/>
    </xf>
    <xf numFmtId="4" fontId="2" fillId="0" borderId="0" xfId="10" applyNumberFormat="1" applyFont="1" applyFill="1" applyBorder="1" applyAlignment="1">
      <alignment horizontal="center" vertical="center" wrapText="1"/>
    </xf>
    <xf numFmtId="3" fontId="2" fillId="0" borderId="0" xfId="10" applyNumberFormat="1" applyFont="1" applyFill="1" applyBorder="1" applyAlignment="1">
      <alignment horizontal="center" vertical="center" wrapText="1"/>
    </xf>
    <xf numFmtId="0" fontId="9" fillId="0" borderId="0" xfId="1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166" fontId="10" fillId="0" borderId="0" xfId="10" applyNumberFormat="1" applyFont="1" applyFill="1" applyBorder="1"/>
    <xf numFmtId="167" fontId="10" fillId="0" borderId="24" xfId="10" applyNumberFormat="1" applyFont="1" applyFill="1" applyBorder="1" applyAlignment="1">
      <alignment horizontal="right" vertical="center"/>
    </xf>
    <xf numFmtId="0" fontId="9" fillId="0" borderId="11" xfId="10" applyFont="1" applyFill="1" applyBorder="1" applyAlignment="1">
      <alignment horizontal="center" vertical="center" wrapText="1"/>
    </xf>
    <xf numFmtId="0" fontId="9" fillId="0" borderId="12" xfId="10" applyFont="1" applyFill="1" applyBorder="1" applyAlignment="1">
      <alignment horizontal="center" vertical="center" wrapText="1"/>
    </xf>
    <xf numFmtId="4" fontId="10" fillId="0" borderId="1" xfId="10" applyNumberFormat="1" applyFont="1" applyFill="1" applyBorder="1" applyAlignment="1">
      <alignment horizontal="center" vertical="center"/>
    </xf>
    <xf numFmtId="4" fontId="42" fillId="0" borderId="1" xfId="0" applyNumberFormat="1" applyFont="1" applyFill="1" applyBorder="1" applyAlignment="1" applyProtection="1">
      <alignment horizontal="center" vertical="center"/>
    </xf>
    <xf numFmtId="4" fontId="10" fillId="0" borderId="1" xfId="10" applyNumberFormat="1" applyFont="1" applyFill="1" applyBorder="1" applyAlignment="1">
      <alignment horizontal="right" vertical="center"/>
    </xf>
    <xf numFmtId="49" fontId="42" fillId="0" borderId="1" xfId="0" applyNumberFormat="1" applyFont="1" applyFill="1" applyBorder="1" applyAlignment="1" applyProtection="1">
      <alignment horizontal="center" vertical="center"/>
    </xf>
    <xf numFmtId="0" fontId="43" fillId="0" borderId="0" xfId="21"/>
    <xf numFmtId="0" fontId="4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wrapText="1"/>
    </xf>
    <xf numFmtId="0" fontId="44" fillId="0" borderId="0" xfId="21" applyNumberFormat="1" applyFont="1" applyFill="1" applyBorder="1" applyAlignment="1" applyProtection="1">
      <alignment vertical="center"/>
    </xf>
    <xf numFmtId="0" fontId="44" fillId="0" borderId="0" xfId="21" applyNumberFormat="1" applyFont="1" applyFill="1" applyBorder="1" applyAlignment="1" applyProtection="1">
      <alignment vertical="center" wrapText="1"/>
    </xf>
    <xf numFmtId="49" fontId="16" fillId="0" borderId="0" xfId="21" applyNumberFormat="1" applyFont="1" applyFill="1" applyBorder="1" applyAlignment="1" applyProtection="1">
      <alignment vertical="top" wrapText="1"/>
    </xf>
    <xf numFmtId="0" fontId="51" fillId="0" borderId="30" xfId="21" applyNumberFormat="1" applyFont="1" applyFill="1" applyBorder="1" applyAlignment="1" applyProtection="1">
      <alignment vertical="top" wrapText="1"/>
    </xf>
    <xf numFmtId="49" fontId="51" fillId="0" borderId="30" xfId="21" applyNumberFormat="1" applyFont="1" applyFill="1" applyBorder="1" applyAlignment="1" applyProtection="1">
      <alignment vertical="top" wrapText="1"/>
    </xf>
    <xf numFmtId="0" fontId="47" fillId="0" borderId="26" xfId="21" applyNumberFormat="1" applyFont="1" applyFill="1" applyBorder="1" applyAlignment="1" applyProtection="1">
      <alignment horizontal="center" vertical="top" wrapText="1"/>
    </xf>
    <xf numFmtId="0" fontId="43" fillId="0" borderId="0" xfId="21"/>
    <xf numFmtId="0" fontId="4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wrapText="1"/>
    </xf>
    <xf numFmtId="0" fontId="44" fillId="0" borderId="0" xfId="21" applyNumberFormat="1" applyFont="1" applyFill="1" applyBorder="1" applyAlignment="1" applyProtection="1">
      <alignment vertical="center"/>
    </xf>
    <xf numFmtId="0" fontId="44" fillId="0" borderId="0" xfId="21" applyNumberFormat="1" applyFont="1" applyFill="1" applyBorder="1" applyAlignment="1" applyProtection="1">
      <alignment vertical="center" wrapText="1"/>
    </xf>
    <xf numFmtId="49" fontId="16" fillId="0" borderId="0" xfId="21" applyNumberFormat="1" applyFont="1" applyFill="1" applyBorder="1" applyAlignment="1" applyProtection="1">
      <alignment vertical="top" wrapText="1"/>
    </xf>
    <xf numFmtId="0" fontId="43" fillId="0" borderId="0" xfId="21" applyBorder="1"/>
    <xf numFmtId="0" fontId="43" fillId="0" borderId="0" xfId="21"/>
    <xf numFmtId="0" fontId="44" fillId="0" borderId="0" xfId="21" applyNumberFormat="1" applyFont="1" applyFill="1" applyBorder="1" applyAlignment="1" applyProtection="1"/>
    <xf numFmtId="0" fontId="44" fillId="0" borderId="0" xfId="21" applyNumberFormat="1" applyFont="1" applyFill="1" applyBorder="1" applyAlignment="1" applyProtection="1">
      <alignment horizontal="right"/>
    </xf>
    <xf numFmtId="0" fontId="2" fillId="0" borderId="0" xfId="21" applyNumberFormat="1" applyFont="1" applyFill="1" applyBorder="1" applyAlignment="1" applyProtection="1">
      <alignment horizontal="center" vertical="top"/>
    </xf>
    <xf numFmtId="0" fontId="16" fillId="0" borderId="0" xfId="21" applyNumberFormat="1" applyFont="1" applyFill="1" applyBorder="1" applyAlignment="1" applyProtection="1">
      <alignment horizontal="center" vertical="top"/>
    </xf>
    <xf numFmtId="0" fontId="16" fillId="0" borderId="0" xfId="21" applyNumberFormat="1" applyFont="1" applyFill="1" applyBorder="1" applyAlignment="1" applyProtection="1">
      <alignment horizontal="center" vertical="top" wrapText="1"/>
    </xf>
    <xf numFmtId="0" fontId="2" fillId="0" borderId="0" xfId="21" applyNumberFormat="1" applyFont="1" applyFill="1" applyBorder="1" applyAlignment="1" applyProtection="1">
      <alignment horizontal="center"/>
    </xf>
    <xf numFmtId="0" fontId="2" fillId="0" borderId="0" xfId="21" applyNumberFormat="1" applyFont="1" applyFill="1" applyBorder="1" applyAlignment="1" applyProtection="1"/>
    <xf numFmtId="0" fontId="4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vertical="top"/>
    </xf>
    <xf numFmtId="0" fontId="47" fillId="0" borderId="0" xfId="21" applyNumberFormat="1" applyFont="1" applyFill="1" applyBorder="1" applyAlignment="1" applyProtection="1"/>
    <xf numFmtId="0" fontId="48" fillId="0" borderId="0" xfId="21" applyNumberFormat="1" applyFont="1" applyFill="1" applyBorder="1" applyAlignment="1" applyProtection="1"/>
    <xf numFmtId="0" fontId="47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horizontal="left" indent="1"/>
    </xf>
    <xf numFmtId="0" fontId="47" fillId="0" borderId="0" xfId="21" applyNumberFormat="1" applyFont="1" applyFill="1" applyBorder="1" applyAlignment="1" applyProtection="1">
      <alignment horizontal="left" vertical="top" wrapText="1"/>
    </xf>
    <xf numFmtId="0" fontId="49" fillId="0" borderId="0" xfId="21" applyNumberFormat="1" applyFont="1" applyFill="1" applyBorder="1" applyAlignment="1" applyProtection="1">
      <alignment horizontal="left"/>
    </xf>
    <xf numFmtId="0" fontId="2" fillId="0" borderId="0" xfId="21" applyNumberFormat="1" applyFont="1" applyFill="1" applyBorder="1" applyAlignment="1" applyProtection="1">
      <alignment horizontal="right"/>
    </xf>
    <xf numFmtId="0" fontId="47" fillId="0" borderId="26" xfId="21" applyNumberFormat="1" applyFont="1" applyFill="1" applyBorder="1" applyAlignment="1" applyProtection="1">
      <alignment horizontal="center" vertical="center" wrapText="1"/>
    </xf>
    <xf numFmtId="0" fontId="16" fillId="0" borderId="1" xfId="21" applyNumberFormat="1" applyFont="1" applyFill="1" applyBorder="1" applyAlignment="1" applyProtection="1">
      <alignment horizontal="center" wrapText="1"/>
    </xf>
    <xf numFmtId="0" fontId="16" fillId="0" borderId="27" xfId="21" applyNumberFormat="1" applyFont="1" applyFill="1" applyBorder="1" applyAlignment="1" applyProtection="1">
      <alignment horizontal="center" wrapText="1"/>
    </xf>
    <xf numFmtId="49" fontId="44" fillId="0" borderId="26" xfId="21" applyNumberFormat="1" applyFont="1" applyFill="1" applyBorder="1" applyAlignment="1" applyProtection="1">
      <alignment horizontal="center" vertical="top" wrapText="1"/>
    </xf>
    <xf numFmtId="0" fontId="44" fillId="0" borderId="26" xfId="21" applyNumberFormat="1" applyFont="1" applyFill="1" applyBorder="1" applyAlignment="1" applyProtection="1">
      <alignment horizontal="left" vertical="top" wrapText="1"/>
    </xf>
    <xf numFmtId="0" fontId="44" fillId="0" borderId="26" xfId="21" applyNumberFormat="1" applyFont="1" applyFill="1" applyBorder="1" applyAlignment="1" applyProtection="1">
      <alignment horizontal="center" vertical="top" wrapText="1"/>
    </xf>
    <xf numFmtId="2" fontId="44" fillId="0" borderId="26" xfId="21" applyNumberFormat="1" applyFont="1" applyFill="1" applyBorder="1" applyAlignment="1" applyProtection="1">
      <alignment horizontal="right" vertical="top" wrapText="1"/>
    </xf>
    <xf numFmtId="0" fontId="44" fillId="0" borderId="30" xfId="21" applyNumberFormat="1" applyFont="1" applyFill="1" applyBorder="1" applyAlignment="1" applyProtection="1"/>
    <xf numFmtId="0" fontId="44" fillId="0" borderId="30" xfId="21" applyNumberFormat="1" applyFont="1" applyFill="1" applyBorder="1" applyAlignment="1" applyProtection="1">
      <alignment wrapText="1"/>
    </xf>
    <xf numFmtId="49" fontId="51" fillId="0" borderId="30" xfId="21" applyNumberFormat="1" applyFont="1" applyFill="1" applyBorder="1" applyAlignment="1" applyProtection="1">
      <alignment horizontal="center" wrapText="1"/>
    </xf>
    <xf numFmtId="49" fontId="51" fillId="0" borderId="30" xfId="21" applyNumberFormat="1" applyFont="1" applyFill="1" applyBorder="1" applyAlignment="1" applyProtection="1">
      <alignment horizontal="right" wrapText="1"/>
    </xf>
    <xf numFmtId="0" fontId="44" fillId="0" borderId="1" xfId="21" applyNumberFormat="1" applyFont="1" applyFill="1" applyBorder="1" applyAlignment="1" applyProtection="1">
      <alignment vertical="top"/>
    </xf>
    <xf numFmtId="49" fontId="53" fillId="0" borderId="1" xfId="21" applyNumberFormat="1" applyFont="1" applyFill="1" applyBorder="1" applyAlignment="1" applyProtection="1">
      <alignment horizontal="right" vertical="top"/>
    </xf>
    <xf numFmtId="49" fontId="44" fillId="0" borderId="1" xfId="21" applyNumberFormat="1" applyFont="1" applyFill="1" applyBorder="1" applyAlignment="1" applyProtection="1">
      <alignment horizontal="right" vertical="top"/>
    </xf>
    <xf numFmtId="0" fontId="44" fillId="0" borderId="0" xfId="21" applyNumberFormat="1" applyFont="1" applyFill="1" applyBorder="1" applyAlignment="1" applyProtection="1">
      <alignment vertical="center"/>
    </xf>
    <xf numFmtId="0" fontId="16" fillId="0" borderId="0" xfId="21" applyNumberFormat="1" applyFont="1" applyFill="1" applyBorder="1" applyAlignment="1" applyProtection="1">
      <alignment horizontal="left" vertical="center"/>
    </xf>
    <xf numFmtId="0" fontId="16" fillId="0" borderId="2" xfId="21" applyNumberFormat="1" applyFont="1" applyFill="1" applyBorder="1" applyAlignment="1" applyProtection="1">
      <alignment horizontal="left" vertical="center" wrapText="1"/>
    </xf>
    <xf numFmtId="0" fontId="16" fillId="0" borderId="2" xfId="21" applyNumberFormat="1" applyFont="1" applyFill="1" applyBorder="1" applyAlignment="1" applyProtection="1">
      <alignment horizontal="right" vertical="center"/>
    </xf>
    <xf numFmtId="0" fontId="44" fillId="0" borderId="0" xfId="21" applyNumberFormat="1" applyFont="1" applyFill="1" applyBorder="1" applyAlignment="1" applyProtection="1">
      <alignment vertical="center" wrapText="1"/>
    </xf>
    <xf numFmtId="49" fontId="16" fillId="0" borderId="0" xfId="21" applyNumberFormat="1" applyFont="1" applyFill="1" applyBorder="1" applyAlignment="1" applyProtection="1">
      <alignment horizontal="left" vertical="center"/>
    </xf>
    <xf numFmtId="49" fontId="16" fillId="0" borderId="28" xfId="21" applyNumberFormat="1" applyFont="1" applyFill="1" applyBorder="1" applyAlignment="1" applyProtection="1">
      <alignment horizontal="left" vertical="center"/>
    </xf>
    <xf numFmtId="0" fontId="44" fillId="0" borderId="28" xfId="21" applyNumberFormat="1" applyFont="1" applyFill="1" applyBorder="1" applyAlignment="1" applyProtection="1">
      <alignment horizontal="right" vertical="center"/>
    </xf>
    <xf numFmtId="0" fontId="16" fillId="0" borderId="0" xfId="21" applyNumberFormat="1" applyFont="1" applyFill="1" applyBorder="1" applyAlignment="1" applyProtection="1">
      <alignment vertical="center"/>
    </xf>
    <xf numFmtId="0" fontId="16" fillId="0" borderId="28" xfId="21" applyNumberFormat="1" applyFont="1" applyFill="1" applyBorder="1" applyAlignment="1" applyProtection="1">
      <alignment vertical="center" wrapText="1"/>
    </xf>
    <xf numFmtId="49" fontId="16" fillId="0" borderId="28" xfId="21" applyNumberFormat="1" applyFont="1" applyFill="1" applyBorder="1" applyAlignment="1" applyProtection="1">
      <alignment horizontal="right" vertical="center"/>
    </xf>
    <xf numFmtId="0" fontId="44" fillId="0" borderId="25" xfId="21" applyNumberFormat="1" applyFont="1" applyFill="1" applyBorder="1" applyAlignment="1" applyProtection="1"/>
    <xf numFmtId="49" fontId="16" fillId="0" borderId="0" xfId="21" applyNumberFormat="1" applyFont="1" applyFill="1" applyBorder="1" applyAlignment="1" applyProtection="1">
      <alignment vertical="top" wrapText="1"/>
    </xf>
    <xf numFmtId="0" fontId="45" fillId="0" borderId="0" xfId="21" applyNumberFormat="1" applyFont="1" applyFill="1" applyBorder="1" applyAlignment="1" applyProtection="1"/>
    <xf numFmtId="0" fontId="43" fillId="0" borderId="0" xfId="21"/>
    <xf numFmtId="0" fontId="44" fillId="0" borderId="0" xfId="21" applyNumberFormat="1" applyFont="1" applyFill="1" applyBorder="1" applyAlignment="1" applyProtection="1"/>
    <xf numFmtId="0" fontId="44" fillId="0" borderId="0" xfId="21" applyNumberFormat="1" applyFont="1" applyFill="1" applyBorder="1" applyAlignment="1" applyProtection="1">
      <alignment horizontal="right"/>
    </xf>
    <xf numFmtId="0" fontId="2" fillId="0" borderId="0" xfId="21" applyNumberFormat="1" applyFont="1" applyFill="1" applyBorder="1" applyAlignment="1" applyProtection="1">
      <alignment horizontal="center" vertical="top"/>
    </xf>
    <xf numFmtId="0" fontId="16" fillId="0" borderId="0" xfId="21" applyNumberFormat="1" applyFont="1" applyFill="1" applyBorder="1" applyAlignment="1" applyProtection="1">
      <alignment horizontal="center" vertical="top"/>
    </xf>
    <xf numFmtId="0" fontId="16" fillId="0" borderId="0" xfId="21" applyNumberFormat="1" applyFont="1" applyFill="1" applyBorder="1" applyAlignment="1" applyProtection="1">
      <alignment horizontal="center" vertical="top" wrapText="1"/>
    </xf>
    <xf numFmtId="0" fontId="2" fillId="0" borderId="0" xfId="21" applyNumberFormat="1" applyFont="1" applyFill="1" applyBorder="1" applyAlignment="1" applyProtection="1">
      <alignment horizontal="center"/>
    </xf>
    <xf numFmtId="0" fontId="2" fillId="0" borderId="0" xfId="21" applyNumberFormat="1" applyFont="1" applyFill="1" applyBorder="1" applyAlignment="1" applyProtection="1"/>
    <xf numFmtId="0" fontId="4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vertical="top"/>
    </xf>
    <xf numFmtId="0" fontId="47" fillId="0" borderId="0" xfId="21" applyNumberFormat="1" applyFont="1" applyFill="1" applyBorder="1" applyAlignment="1" applyProtection="1"/>
    <xf numFmtId="0" fontId="48" fillId="0" borderId="0" xfId="21" applyNumberFormat="1" applyFont="1" applyFill="1" applyBorder="1" applyAlignment="1" applyProtection="1"/>
    <xf numFmtId="0" fontId="47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horizontal="left" indent="1"/>
    </xf>
    <xf numFmtId="0" fontId="47" fillId="0" borderId="0" xfId="21" applyNumberFormat="1" applyFont="1" applyFill="1" applyBorder="1" applyAlignment="1" applyProtection="1">
      <alignment horizontal="left" vertical="top" wrapText="1"/>
    </xf>
    <xf numFmtId="0" fontId="49" fillId="0" borderId="0" xfId="21" applyNumberFormat="1" applyFont="1" applyFill="1" applyBorder="1" applyAlignment="1" applyProtection="1">
      <alignment horizontal="left"/>
    </xf>
    <xf numFmtId="0" fontId="2" fillId="0" borderId="0" xfId="21" applyNumberFormat="1" applyFont="1" applyFill="1" applyBorder="1" applyAlignment="1" applyProtection="1">
      <alignment horizontal="right"/>
    </xf>
    <xf numFmtId="0" fontId="47" fillId="0" borderId="26" xfId="21" applyNumberFormat="1" applyFont="1" applyFill="1" applyBorder="1" applyAlignment="1" applyProtection="1">
      <alignment horizontal="center" vertical="center" wrapText="1"/>
    </xf>
    <xf numFmtId="0" fontId="16" fillId="0" borderId="1" xfId="21" applyNumberFormat="1" applyFont="1" applyFill="1" applyBorder="1" applyAlignment="1" applyProtection="1">
      <alignment horizontal="center" wrapText="1"/>
    </xf>
    <xf numFmtId="0" fontId="16" fillId="0" borderId="27" xfId="21" applyNumberFormat="1" applyFont="1" applyFill="1" applyBorder="1" applyAlignment="1" applyProtection="1">
      <alignment horizontal="center" wrapText="1"/>
    </xf>
    <xf numFmtId="49" fontId="44" fillId="0" borderId="26" xfId="21" applyNumberFormat="1" applyFont="1" applyFill="1" applyBorder="1" applyAlignment="1" applyProtection="1">
      <alignment horizontal="center" vertical="top" wrapText="1"/>
    </xf>
    <xf numFmtId="0" fontId="44" fillId="0" borderId="26" xfId="21" applyNumberFormat="1" applyFont="1" applyFill="1" applyBorder="1" applyAlignment="1" applyProtection="1">
      <alignment horizontal="left" vertical="top" wrapText="1"/>
    </xf>
    <xf numFmtId="0" fontId="44" fillId="0" borderId="26" xfId="21" applyNumberFormat="1" applyFont="1" applyFill="1" applyBorder="1" applyAlignment="1" applyProtection="1">
      <alignment horizontal="center" vertical="top" wrapText="1"/>
    </xf>
    <xf numFmtId="2" fontId="44" fillId="0" borderId="26" xfId="21" applyNumberFormat="1" applyFont="1" applyFill="1" applyBorder="1" applyAlignment="1" applyProtection="1">
      <alignment horizontal="right" vertical="top" wrapText="1"/>
    </xf>
    <xf numFmtId="0" fontId="44" fillId="0" borderId="30" xfId="21" applyNumberFormat="1" applyFont="1" applyFill="1" applyBorder="1" applyAlignment="1" applyProtection="1"/>
    <xf numFmtId="0" fontId="44" fillId="0" borderId="30" xfId="21" applyNumberFormat="1" applyFont="1" applyFill="1" applyBorder="1" applyAlignment="1" applyProtection="1">
      <alignment wrapText="1"/>
    </xf>
    <xf numFmtId="49" fontId="51" fillId="0" borderId="30" xfId="21" applyNumberFormat="1" applyFont="1" applyFill="1" applyBorder="1" applyAlignment="1" applyProtection="1">
      <alignment wrapText="1"/>
    </xf>
    <xf numFmtId="49" fontId="51" fillId="0" borderId="30" xfId="21" applyNumberFormat="1" applyFont="1" applyFill="1" applyBorder="1" applyAlignment="1" applyProtection="1">
      <alignment horizontal="center" wrapText="1"/>
    </xf>
    <xf numFmtId="49" fontId="51" fillId="0" borderId="30" xfId="21" applyNumberFormat="1" applyFont="1" applyFill="1" applyBorder="1" applyAlignment="1" applyProtection="1">
      <alignment horizontal="right" wrapText="1"/>
    </xf>
    <xf numFmtId="0" fontId="44" fillId="0" borderId="1" xfId="21" applyNumberFormat="1" applyFont="1" applyFill="1" applyBorder="1" applyAlignment="1" applyProtection="1">
      <alignment vertical="top"/>
    </xf>
    <xf numFmtId="49" fontId="53" fillId="0" borderId="1" xfId="21" applyNumberFormat="1" applyFont="1" applyFill="1" applyBorder="1" applyAlignment="1" applyProtection="1">
      <alignment horizontal="right" vertical="top"/>
    </xf>
    <xf numFmtId="49" fontId="44" fillId="0" borderId="1" xfId="21" applyNumberFormat="1" applyFont="1" applyFill="1" applyBorder="1" applyAlignment="1" applyProtection="1">
      <alignment horizontal="right" vertical="top"/>
    </xf>
    <xf numFmtId="0" fontId="44" fillId="0" borderId="0" xfId="21" applyNumberFormat="1" applyFont="1" applyFill="1" applyBorder="1" applyAlignment="1" applyProtection="1">
      <alignment vertical="center"/>
    </xf>
    <xf numFmtId="0" fontId="16" fillId="0" borderId="0" xfId="21" applyNumberFormat="1" applyFont="1" applyFill="1" applyBorder="1" applyAlignment="1" applyProtection="1">
      <alignment horizontal="left" vertical="center"/>
    </xf>
    <xf numFmtId="0" fontId="16" fillId="0" borderId="2" xfId="21" applyNumberFormat="1" applyFont="1" applyFill="1" applyBorder="1" applyAlignment="1" applyProtection="1">
      <alignment horizontal="left" vertical="center" wrapText="1"/>
    </xf>
    <xf numFmtId="0" fontId="16" fillId="0" borderId="2" xfId="21" applyNumberFormat="1" applyFont="1" applyFill="1" applyBorder="1" applyAlignment="1" applyProtection="1">
      <alignment horizontal="right" vertical="center"/>
    </xf>
    <xf numFmtId="0" fontId="44" fillId="0" borderId="0" xfId="21" applyNumberFormat="1" applyFont="1" applyFill="1" applyBorder="1" applyAlignment="1" applyProtection="1">
      <alignment vertical="center" wrapText="1"/>
    </xf>
    <xf numFmtId="49" fontId="16" fillId="0" borderId="0" xfId="21" applyNumberFormat="1" applyFont="1" applyFill="1" applyBorder="1" applyAlignment="1" applyProtection="1">
      <alignment horizontal="left" vertical="center"/>
    </xf>
    <xf numFmtId="49" fontId="16" fillId="0" borderId="28" xfId="21" applyNumberFormat="1" applyFont="1" applyFill="1" applyBorder="1" applyAlignment="1" applyProtection="1">
      <alignment horizontal="left" vertical="center"/>
    </xf>
    <xf numFmtId="0" fontId="44" fillId="0" borderId="28" xfId="21" applyNumberFormat="1" applyFont="1" applyFill="1" applyBorder="1" applyAlignment="1" applyProtection="1">
      <alignment horizontal="right" vertical="center"/>
    </xf>
    <xf numFmtId="0" fontId="16" fillId="0" borderId="0" xfId="21" applyNumberFormat="1" applyFont="1" applyFill="1" applyBorder="1" applyAlignment="1" applyProtection="1">
      <alignment vertical="center"/>
    </xf>
    <xf numFmtId="0" fontId="16" fillId="0" borderId="28" xfId="21" applyNumberFormat="1" applyFont="1" applyFill="1" applyBorder="1" applyAlignment="1" applyProtection="1">
      <alignment vertical="center" wrapText="1"/>
    </xf>
    <xf numFmtId="49" fontId="16" fillId="0" borderId="28" xfId="21" applyNumberFormat="1" applyFont="1" applyFill="1" applyBorder="1" applyAlignment="1" applyProtection="1">
      <alignment horizontal="right" vertical="center"/>
    </xf>
    <xf numFmtId="0" fontId="44" fillId="0" borderId="25" xfId="21" applyNumberFormat="1" applyFont="1" applyFill="1" applyBorder="1" applyAlignment="1" applyProtection="1"/>
    <xf numFmtId="49" fontId="16" fillId="0" borderId="0" xfId="21" applyNumberFormat="1" applyFont="1" applyFill="1" applyBorder="1" applyAlignment="1" applyProtection="1">
      <alignment vertical="top" wrapText="1"/>
    </xf>
    <xf numFmtId="0" fontId="43" fillId="0" borderId="0" xfId="21"/>
    <xf numFmtId="0" fontId="44" fillId="0" borderId="0" xfId="21" applyNumberFormat="1" applyFont="1" applyFill="1" applyBorder="1" applyAlignment="1" applyProtection="1"/>
    <xf numFmtId="0" fontId="44" fillId="0" borderId="0" xfId="21" applyNumberFormat="1" applyFont="1" applyFill="1" applyBorder="1" applyAlignment="1" applyProtection="1">
      <alignment horizontal="right"/>
    </xf>
    <xf numFmtId="0" fontId="2" fillId="0" borderId="0" xfId="21" applyNumberFormat="1" applyFont="1" applyFill="1" applyBorder="1" applyAlignment="1" applyProtection="1">
      <alignment horizontal="center" vertical="top"/>
    </xf>
    <xf numFmtId="0" fontId="16" fillId="0" borderId="0" xfId="21" applyNumberFormat="1" applyFont="1" applyFill="1" applyBorder="1" applyAlignment="1" applyProtection="1">
      <alignment horizontal="center" vertical="top"/>
    </xf>
    <xf numFmtId="0" fontId="16" fillId="0" borderId="0" xfId="21" applyNumberFormat="1" applyFont="1" applyFill="1" applyBorder="1" applyAlignment="1" applyProtection="1">
      <alignment horizontal="center" vertical="top" wrapText="1"/>
    </xf>
    <xf numFmtId="0" fontId="2" fillId="0" borderId="0" xfId="21" applyNumberFormat="1" applyFont="1" applyFill="1" applyBorder="1" applyAlignment="1" applyProtection="1">
      <alignment horizontal="center"/>
    </xf>
    <xf numFmtId="0" fontId="2" fillId="0" borderId="0" xfId="21" applyNumberFormat="1" applyFont="1" applyFill="1" applyBorder="1" applyAlignment="1" applyProtection="1"/>
    <xf numFmtId="0" fontId="4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vertical="top"/>
    </xf>
    <xf numFmtId="0" fontId="47" fillId="0" borderId="0" xfId="21" applyNumberFormat="1" applyFont="1" applyFill="1" applyBorder="1" applyAlignment="1" applyProtection="1"/>
    <xf numFmtId="0" fontId="48" fillId="0" borderId="0" xfId="21" applyNumberFormat="1" applyFont="1" applyFill="1" applyBorder="1" applyAlignment="1" applyProtection="1"/>
    <xf numFmtId="0" fontId="47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horizontal="left" indent="1"/>
    </xf>
    <xf numFmtId="0" fontId="47" fillId="0" borderId="0" xfId="21" applyNumberFormat="1" applyFont="1" applyFill="1" applyBorder="1" applyAlignment="1" applyProtection="1">
      <alignment horizontal="left" vertical="top" wrapText="1"/>
    </xf>
    <xf numFmtId="0" fontId="49" fillId="0" borderId="0" xfId="21" applyNumberFormat="1" applyFont="1" applyFill="1" applyBorder="1" applyAlignment="1" applyProtection="1">
      <alignment horizontal="left"/>
    </xf>
    <xf numFmtId="0" fontId="2" fillId="0" borderId="0" xfId="21" applyNumberFormat="1" applyFont="1" applyFill="1" applyBorder="1" applyAlignment="1" applyProtection="1">
      <alignment horizontal="right"/>
    </xf>
    <xf numFmtId="0" fontId="47" fillId="0" borderId="26" xfId="21" applyNumberFormat="1" applyFont="1" applyFill="1" applyBorder="1" applyAlignment="1" applyProtection="1">
      <alignment horizontal="center" vertical="center" wrapText="1"/>
    </xf>
    <xf numFmtId="0" fontId="16" fillId="0" borderId="1" xfId="21" applyNumberFormat="1" applyFont="1" applyFill="1" applyBorder="1" applyAlignment="1" applyProtection="1">
      <alignment horizontal="center" wrapText="1"/>
    </xf>
    <xf numFmtId="0" fontId="16" fillId="0" borderId="27" xfId="21" applyNumberFormat="1" applyFont="1" applyFill="1" applyBorder="1" applyAlignment="1" applyProtection="1">
      <alignment horizontal="center" wrapText="1"/>
    </xf>
    <xf numFmtId="49" fontId="44" fillId="0" borderId="26" xfId="21" applyNumberFormat="1" applyFont="1" applyFill="1" applyBorder="1" applyAlignment="1" applyProtection="1">
      <alignment horizontal="center" vertical="top" wrapText="1"/>
    </xf>
    <xf numFmtId="0" fontId="44" fillId="0" borderId="26" xfId="21" applyNumberFormat="1" applyFont="1" applyFill="1" applyBorder="1" applyAlignment="1" applyProtection="1">
      <alignment horizontal="left" vertical="top" wrapText="1"/>
    </xf>
    <xf numFmtId="0" fontId="44" fillId="0" borderId="26" xfId="21" applyNumberFormat="1" applyFont="1" applyFill="1" applyBorder="1" applyAlignment="1" applyProtection="1">
      <alignment horizontal="center" vertical="top" wrapText="1"/>
    </xf>
    <xf numFmtId="4" fontId="44" fillId="0" borderId="26" xfId="21" applyNumberFormat="1" applyFont="1" applyFill="1" applyBorder="1" applyAlignment="1" applyProtection="1">
      <alignment horizontal="right" vertical="top" wrapText="1"/>
    </xf>
    <xf numFmtId="0" fontId="44" fillId="0" borderId="30" xfId="21" applyNumberFormat="1" applyFont="1" applyFill="1" applyBorder="1" applyAlignment="1" applyProtection="1"/>
    <xf numFmtId="0" fontId="44" fillId="0" borderId="30" xfId="21" applyNumberFormat="1" applyFont="1" applyFill="1" applyBorder="1" applyAlignment="1" applyProtection="1">
      <alignment wrapText="1"/>
    </xf>
    <xf numFmtId="49" fontId="51" fillId="0" borderId="30" xfId="21" applyNumberFormat="1" applyFont="1" applyFill="1" applyBorder="1" applyAlignment="1" applyProtection="1">
      <alignment wrapText="1"/>
    </xf>
    <xf numFmtId="49" fontId="51" fillId="0" borderId="30" xfId="21" applyNumberFormat="1" applyFont="1" applyFill="1" applyBorder="1" applyAlignment="1" applyProtection="1">
      <alignment horizontal="center" wrapText="1"/>
    </xf>
    <xf numFmtId="49" fontId="51" fillId="0" borderId="30" xfId="21" applyNumberFormat="1" applyFont="1" applyFill="1" applyBorder="1" applyAlignment="1" applyProtection="1">
      <alignment horizontal="right" wrapText="1"/>
    </xf>
    <xf numFmtId="0" fontId="44" fillId="0" borderId="1" xfId="21" applyNumberFormat="1" applyFont="1" applyFill="1" applyBorder="1" applyAlignment="1" applyProtection="1">
      <alignment vertical="top"/>
    </xf>
    <xf numFmtId="49" fontId="53" fillId="0" borderId="1" xfId="21" applyNumberFormat="1" applyFont="1" applyFill="1" applyBorder="1" applyAlignment="1" applyProtection="1">
      <alignment horizontal="right" vertical="top"/>
    </xf>
    <xf numFmtId="49" fontId="44" fillId="0" borderId="1" xfId="21" applyNumberFormat="1" applyFont="1" applyFill="1" applyBorder="1" applyAlignment="1" applyProtection="1">
      <alignment horizontal="right" vertical="top"/>
    </xf>
    <xf numFmtId="0" fontId="44" fillId="0" borderId="0" xfId="21" applyNumberFormat="1" applyFont="1" applyFill="1" applyBorder="1" applyAlignment="1" applyProtection="1">
      <alignment vertical="center"/>
    </xf>
    <xf numFmtId="0" fontId="16" fillId="0" borderId="0" xfId="21" applyNumberFormat="1" applyFont="1" applyFill="1" applyBorder="1" applyAlignment="1" applyProtection="1">
      <alignment horizontal="left" vertical="center"/>
    </xf>
    <xf numFmtId="0" fontId="16" fillId="0" borderId="2" xfId="21" applyNumberFormat="1" applyFont="1" applyFill="1" applyBorder="1" applyAlignment="1" applyProtection="1">
      <alignment horizontal="left" vertical="center" wrapText="1"/>
    </xf>
    <xf numFmtId="0" fontId="16" fillId="0" borderId="2" xfId="21" applyNumberFormat="1" applyFont="1" applyFill="1" applyBorder="1" applyAlignment="1" applyProtection="1">
      <alignment horizontal="right" vertical="center"/>
    </xf>
    <xf numFmtId="0" fontId="44" fillId="0" borderId="0" xfId="21" applyNumberFormat="1" applyFont="1" applyFill="1" applyBorder="1" applyAlignment="1" applyProtection="1">
      <alignment vertical="center" wrapText="1"/>
    </xf>
    <xf numFmtId="49" fontId="16" fillId="0" borderId="0" xfId="21" applyNumberFormat="1" applyFont="1" applyFill="1" applyBorder="1" applyAlignment="1" applyProtection="1">
      <alignment horizontal="left" vertical="center"/>
    </xf>
    <xf numFmtId="49" fontId="16" fillId="0" borderId="28" xfId="21" applyNumberFormat="1" applyFont="1" applyFill="1" applyBorder="1" applyAlignment="1" applyProtection="1">
      <alignment horizontal="left" vertical="center"/>
    </xf>
    <xf numFmtId="0" fontId="44" fillId="0" borderId="28" xfId="21" applyNumberFormat="1" applyFont="1" applyFill="1" applyBorder="1" applyAlignment="1" applyProtection="1">
      <alignment horizontal="right" vertical="center"/>
    </xf>
    <xf numFmtId="0" fontId="16" fillId="0" borderId="0" xfId="21" applyNumberFormat="1" applyFont="1" applyFill="1" applyBorder="1" applyAlignment="1" applyProtection="1">
      <alignment vertical="center"/>
    </xf>
    <xf numFmtId="0" fontId="16" fillId="0" borderId="28" xfId="21" applyNumberFormat="1" applyFont="1" applyFill="1" applyBorder="1" applyAlignment="1" applyProtection="1">
      <alignment vertical="center" wrapText="1"/>
    </xf>
    <xf numFmtId="49" fontId="16" fillId="0" borderId="28" xfId="21" applyNumberFormat="1" applyFont="1" applyFill="1" applyBorder="1" applyAlignment="1" applyProtection="1">
      <alignment horizontal="right" vertical="center"/>
    </xf>
    <xf numFmtId="0" fontId="44" fillId="0" borderId="25" xfId="21" applyNumberFormat="1" applyFont="1" applyFill="1" applyBorder="1" applyAlignment="1" applyProtection="1"/>
    <xf numFmtId="49" fontId="16" fillId="0" borderId="0" xfId="21" applyNumberFormat="1" applyFont="1" applyFill="1" applyBorder="1" applyAlignment="1" applyProtection="1">
      <alignment vertical="top" wrapText="1"/>
    </xf>
    <xf numFmtId="0" fontId="43" fillId="0" borderId="0" xfId="21"/>
    <xf numFmtId="0" fontId="44" fillId="0" borderId="0" xfId="21" applyNumberFormat="1" applyFont="1" applyFill="1" applyBorder="1" applyAlignment="1" applyProtection="1"/>
    <xf numFmtId="0" fontId="44" fillId="0" borderId="0" xfId="21" applyNumberFormat="1" applyFont="1" applyFill="1" applyBorder="1" applyAlignment="1" applyProtection="1">
      <alignment horizontal="right"/>
    </xf>
    <xf numFmtId="0" fontId="2" fillId="0" borderId="0" xfId="21" applyNumberFormat="1" applyFont="1" applyFill="1" applyBorder="1" applyAlignment="1" applyProtection="1">
      <alignment horizontal="center" vertical="top"/>
    </xf>
    <xf numFmtId="0" fontId="16" fillId="0" borderId="0" xfId="21" applyNumberFormat="1" applyFont="1" applyFill="1" applyBorder="1" applyAlignment="1" applyProtection="1">
      <alignment horizontal="center" vertical="top"/>
    </xf>
    <xf numFmtId="0" fontId="16" fillId="0" borderId="0" xfId="21" applyNumberFormat="1" applyFont="1" applyFill="1" applyBorder="1" applyAlignment="1" applyProtection="1">
      <alignment horizontal="center" vertical="top" wrapText="1"/>
    </xf>
    <xf numFmtId="0" fontId="2" fillId="0" borderId="0" xfId="21" applyNumberFormat="1" applyFont="1" applyFill="1" applyBorder="1" applyAlignment="1" applyProtection="1">
      <alignment horizontal="center"/>
    </xf>
    <xf numFmtId="0" fontId="2" fillId="0" borderId="0" xfId="21" applyNumberFormat="1" applyFont="1" applyFill="1" applyBorder="1" applyAlignment="1" applyProtection="1"/>
    <xf numFmtId="0" fontId="4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vertical="top"/>
    </xf>
    <xf numFmtId="0" fontId="47" fillId="0" borderId="0" xfId="21" applyNumberFormat="1" applyFont="1" applyFill="1" applyBorder="1" applyAlignment="1" applyProtection="1"/>
    <xf numFmtId="0" fontId="48" fillId="0" borderId="0" xfId="21" applyNumberFormat="1" applyFont="1" applyFill="1" applyBorder="1" applyAlignment="1" applyProtection="1"/>
    <xf numFmtId="0" fontId="47" fillId="0" borderId="0" xfId="21" applyNumberFormat="1" applyFont="1" applyFill="1" applyBorder="1" applyAlignment="1" applyProtection="1">
      <alignment wrapText="1"/>
    </xf>
    <xf numFmtId="0" fontId="47" fillId="0" borderId="0" xfId="21" applyNumberFormat="1" applyFont="1" applyFill="1" applyBorder="1" applyAlignment="1" applyProtection="1">
      <alignment horizontal="left" indent="1"/>
    </xf>
    <xf numFmtId="0" fontId="47" fillId="0" borderId="0" xfId="21" applyNumberFormat="1" applyFont="1" applyFill="1" applyBorder="1" applyAlignment="1" applyProtection="1">
      <alignment horizontal="left" vertical="top" wrapText="1"/>
    </xf>
    <xf numFmtId="0" fontId="49" fillId="0" borderId="0" xfId="21" applyNumberFormat="1" applyFont="1" applyFill="1" applyBorder="1" applyAlignment="1" applyProtection="1">
      <alignment horizontal="left"/>
    </xf>
    <xf numFmtId="0" fontId="2" fillId="0" borderId="0" xfId="21" applyNumberFormat="1" applyFont="1" applyFill="1" applyBorder="1" applyAlignment="1" applyProtection="1">
      <alignment horizontal="right"/>
    </xf>
    <xf numFmtId="0" fontId="47" fillId="0" borderId="26" xfId="21" applyNumberFormat="1" applyFont="1" applyFill="1" applyBorder="1" applyAlignment="1" applyProtection="1">
      <alignment horizontal="center" vertical="center" wrapText="1"/>
    </xf>
    <xf numFmtId="0" fontId="16" fillId="0" borderId="1" xfId="21" applyNumberFormat="1" applyFont="1" applyFill="1" applyBorder="1" applyAlignment="1" applyProtection="1">
      <alignment horizontal="center" wrapText="1"/>
    </xf>
    <xf numFmtId="0" fontId="16" fillId="0" borderId="27" xfId="21" applyNumberFormat="1" applyFont="1" applyFill="1" applyBorder="1" applyAlignment="1" applyProtection="1">
      <alignment horizontal="center" wrapText="1"/>
    </xf>
    <xf numFmtId="49" fontId="44" fillId="0" borderId="26" xfId="21" applyNumberFormat="1" applyFont="1" applyFill="1" applyBorder="1" applyAlignment="1" applyProtection="1">
      <alignment horizontal="center" vertical="top" wrapText="1"/>
    </xf>
    <xf numFmtId="0" fontId="44" fillId="0" borderId="26" xfId="21" applyNumberFormat="1" applyFont="1" applyFill="1" applyBorder="1" applyAlignment="1" applyProtection="1">
      <alignment horizontal="left" vertical="top" wrapText="1"/>
    </xf>
    <xf numFmtId="0" fontId="44" fillId="0" borderId="26" xfId="21" applyNumberFormat="1" applyFont="1" applyFill="1" applyBorder="1" applyAlignment="1" applyProtection="1">
      <alignment horizontal="center" vertical="top" wrapText="1"/>
    </xf>
    <xf numFmtId="4" fontId="44" fillId="0" borderId="26" xfId="21" applyNumberFormat="1" applyFont="1" applyFill="1" applyBorder="1" applyAlignment="1" applyProtection="1">
      <alignment horizontal="right" vertical="top" wrapText="1"/>
    </xf>
    <xf numFmtId="0" fontId="44" fillId="0" borderId="30" xfId="21" applyNumberFormat="1" applyFont="1" applyFill="1" applyBorder="1" applyAlignment="1" applyProtection="1"/>
    <xf numFmtId="0" fontId="44" fillId="0" borderId="30" xfId="21" applyNumberFormat="1" applyFont="1" applyFill="1" applyBorder="1" applyAlignment="1" applyProtection="1">
      <alignment wrapText="1"/>
    </xf>
    <xf numFmtId="49" fontId="51" fillId="0" borderId="30" xfId="21" applyNumberFormat="1" applyFont="1" applyFill="1" applyBorder="1" applyAlignment="1" applyProtection="1">
      <alignment wrapText="1"/>
    </xf>
    <xf numFmtId="49" fontId="51" fillId="0" borderId="30" xfId="21" applyNumberFormat="1" applyFont="1" applyFill="1" applyBorder="1" applyAlignment="1" applyProtection="1">
      <alignment horizontal="center" wrapText="1"/>
    </xf>
    <xf numFmtId="49" fontId="51" fillId="0" borderId="30" xfId="21" applyNumberFormat="1" applyFont="1" applyFill="1" applyBorder="1" applyAlignment="1" applyProtection="1">
      <alignment horizontal="right" wrapText="1"/>
    </xf>
    <xf numFmtId="0" fontId="44" fillId="0" borderId="1" xfId="21" applyNumberFormat="1" applyFont="1" applyFill="1" applyBorder="1" applyAlignment="1" applyProtection="1">
      <alignment vertical="top"/>
    </xf>
    <xf numFmtId="49" fontId="53" fillId="0" borderId="1" xfId="21" applyNumberFormat="1" applyFont="1" applyFill="1" applyBorder="1" applyAlignment="1" applyProtection="1">
      <alignment horizontal="right" vertical="top"/>
    </xf>
    <xf numFmtId="49" fontId="44" fillId="0" borderId="1" xfId="21" applyNumberFormat="1" applyFont="1" applyFill="1" applyBorder="1" applyAlignment="1" applyProtection="1">
      <alignment horizontal="right" vertical="top"/>
    </xf>
    <xf numFmtId="0" fontId="44" fillId="0" borderId="0" xfId="21" applyNumberFormat="1" applyFont="1" applyFill="1" applyBorder="1" applyAlignment="1" applyProtection="1">
      <alignment vertical="center"/>
    </xf>
    <xf numFmtId="0" fontId="16" fillId="0" borderId="0" xfId="21" applyNumberFormat="1" applyFont="1" applyFill="1" applyBorder="1" applyAlignment="1" applyProtection="1">
      <alignment horizontal="left" vertical="center"/>
    </xf>
    <xf numFmtId="0" fontId="16" fillId="0" borderId="2" xfId="21" applyNumberFormat="1" applyFont="1" applyFill="1" applyBorder="1" applyAlignment="1" applyProtection="1">
      <alignment horizontal="left" vertical="center" wrapText="1"/>
    </xf>
    <xf numFmtId="0" fontId="16" fillId="0" borderId="2" xfId="21" applyNumberFormat="1" applyFont="1" applyFill="1" applyBorder="1" applyAlignment="1" applyProtection="1">
      <alignment horizontal="right" vertical="center"/>
    </xf>
    <xf numFmtId="0" fontId="44" fillId="0" borderId="0" xfId="21" applyNumberFormat="1" applyFont="1" applyFill="1" applyBorder="1" applyAlignment="1" applyProtection="1">
      <alignment vertical="center" wrapText="1"/>
    </xf>
    <xf numFmtId="49" fontId="16" fillId="0" borderId="0" xfId="21" applyNumberFormat="1" applyFont="1" applyFill="1" applyBorder="1" applyAlignment="1" applyProtection="1">
      <alignment horizontal="left" vertical="center"/>
    </xf>
    <xf numFmtId="49" fontId="16" fillId="0" borderId="28" xfId="21" applyNumberFormat="1" applyFont="1" applyFill="1" applyBorder="1" applyAlignment="1" applyProtection="1">
      <alignment horizontal="left" vertical="center"/>
    </xf>
    <xf numFmtId="0" fontId="44" fillId="0" borderId="28" xfId="21" applyNumberFormat="1" applyFont="1" applyFill="1" applyBorder="1" applyAlignment="1" applyProtection="1">
      <alignment horizontal="right" vertical="center"/>
    </xf>
    <xf numFmtId="0" fontId="16" fillId="0" borderId="0" xfId="21" applyNumberFormat="1" applyFont="1" applyFill="1" applyBorder="1" applyAlignment="1" applyProtection="1">
      <alignment vertical="center"/>
    </xf>
    <xf numFmtId="0" fontId="16" fillId="0" borderId="28" xfId="21" applyNumberFormat="1" applyFont="1" applyFill="1" applyBorder="1" applyAlignment="1" applyProtection="1">
      <alignment vertical="center" wrapText="1"/>
    </xf>
    <xf numFmtId="49" fontId="16" fillId="0" borderId="28" xfId="21" applyNumberFormat="1" applyFont="1" applyFill="1" applyBorder="1" applyAlignment="1" applyProtection="1">
      <alignment horizontal="right" vertical="center"/>
    </xf>
    <xf numFmtId="0" fontId="44" fillId="0" borderId="25" xfId="21" applyNumberFormat="1" applyFont="1" applyFill="1" applyBorder="1" applyAlignment="1" applyProtection="1"/>
    <xf numFmtId="49" fontId="16" fillId="0" borderId="0" xfId="21" applyNumberFormat="1" applyFont="1" applyFill="1" applyBorder="1" applyAlignment="1" applyProtection="1">
      <alignment vertical="top" wrapText="1"/>
    </xf>
    <xf numFmtId="0" fontId="10" fillId="5" borderId="1" xfId="10" applyFont="1" applyFill="1" applyBorder="1" applyAlignment="1">
      <alignment horizontal="left" vertical="center" wrapText="1"/>
    </xf>
    <xf numFmtId="0" fontId="10" fillId="5" borderId="1" xfId="10" applyFont="1" applyFill="1" applyBorder="1" applyAlignment="1">
      <alignment horizontal="left" vertical="center"/>
    </xf>
    <xf numFmtId="0" fontId="44" fillId="0" borderId="26" xfId="21" applyNumberFormat="1" applyFont="1" applyFill="1" applyBorder="1" applyAlignment="1" applyProtection="1">
      <alignment horizontal="left" vertical="top" wrapText="1"/>
    </xf>
    <xf numFmtId="0" fontId="11" fillId="0" borderId="0" xfId="8" applyNumberFormat="1" applyFont="1" applyBorder="1" applyAlignment="1">
      <alignment vertical="top" wrapText="1"/>
    </xf>
    <xf numFmtId="0" fontId="11" fillId="0" borderId="2" xfId="8" applyNumberFormat="1" applyFont="1" applyBorder="1" applyAlignment="1">
      <alignment vertical="top" wrapText="1"/>
    </xf>
    <xf numFmtId="0" fontId="11" fillId="0" borderId="0" xfId="8" applyNumberFormat="1" applyFont="1" applyAlignment="1">
      <alignment vertical="top" wrapText="1"/>
    </xf>
    <xf numFmtId="0" fontId="44" fillId="0" borderId="26" xfId="21" applyNumberFormat="1" applyFont="1" applyFill="1" applyBorder="1" applyAlignment="1" applyProtection="1">
      <alignment horizontal="left" vertical="top" wrapText="1"/>
    </xf>
    <xf numFmtId="0" fontId="10" fillId="0" borderId="22" xfId="10" applyFont="1" applyFill="1" applyBorder="1" applyAlignment="1">
      <alignment horizontal="center" vertical="top"/>
    </xf>
    <xf numFmtId="0" fontId="10" fillId="5" borderId="23" xfId="10" applyFont="1" applyFill="1" applyBorder="1" applyAlignment="1">
      <alignment horizontal="left" vertical="top"/>
    </xf>
    <xf numFmtId="0" fontId="7" fillId="0" borderId="23" xfId="13" applyFont="1" applyBorder="1" applyAlignment="1">
      <alignment vertical="top" wrapText="1"/>
    </xf>
    <xf numFmtId="4" fontId="42" fillId="0" borderId="1" xfId="0" applyNumberFormat="1" applyFont="1" applyFill="1" applyBorder="1" applyAlignment="1" applyProtection="1">
      <alignment horizontal="center" vertical="top"/>
    </xf>
    <xf numFmtId="4" fontId="10" fillId="0" borderId="23" xfId="10" applyNumberFormat="1" applyFont="1" applyFill="1" applyBorder="1" applyAlignment="1">
      <alignment horizontal="right" vertical="top"/>
    </xf>
    <xf numFmtId="167" fontId="10" fillId="0" borderId="24" xfId="10" applyNumberFormat="1" applyFont="1" applyFill="1" applyBorder="1" applyAlignment="1">
      <alignment horizontal="right" vertical="top"/>
    </xf>
    <xf numFmtId="0" fontId="10" fillId="0" borderId="16" xfId="10" applyFont="1" applyFill="1" applyBorder="1" applyAlignment="1">
      <alignment horizontal="center" vertical="top"/>
    </xf>
    <xf numFmtId="0" fontId="10" fillId="5" borderId="1" xfId="10" applyFont="1" applyFill="1" applyBorder="1" applyAlignment="1">
      <alignment horizontal="left" vertical="top"/>
    </xf>
    <xf numFmtId="0" fontId="7" fillId="0" borderId="1" xfId="13" applyFont="1" applyBorder="1" applyAlignment="1">
      <alignment vertical="top" wrapText="1"/>
    </xf>
    <xf numFmtId="4" fontId="10" fillId="0" borderId="1" xfId="10" applyNumberFormat="1" applyFont="1" applyFill="1" applyBorder="1" applyAlignment="1">
      <alignment horizontal="center" vertical="top"/>
    </xf>
    <xf numFmtId="167" fontId="10" fillId="0" borderId="7" xfId="10" applyNumberFormat="1" applyFont="1" applyFill="1" applyBorder="1" applyAlignment="1">
      <alignment horizontal="right" vertical="top"/>
    </xf>
    <xf numFmtId="0" fontId="7" fillId="0" borderId="1" xfId="13" applyFont="1" applyFill="1" applyBorder="1" applyAlignment="1">
      <alignment vertical="top" wrapText="1"/>
    </xf>
    <xf numFmtId="0" fontId="7" fillId="0" borderId="2" xfId="13" applyFont="1" applyBorder="1" applyAlignment="1">
      <alignment vertical="center" wrapText="1"/>
    </xf>
    <xf numFmtId="0" fontId="11" fillId="0" borderId="0" xfId="8" applyFont="1" applyAlignment="1">
      <alignment vertical="top" wrapText="1"/>
    </xf>
    <xf numFmtId="0" fontId="11" fillId="0" borderId="0" xfId="8" applyFont="1" applyFill="1" applyAlignment="1">
      <alignment vertical="top"/>
    </xf>
    <xf numFmtId="0" fontId="11" fillId="0" borderId="0" xfId="8" applyFont="1" applyAlignment="1">
      <alignment horizontal="left" vertical="top"/>
    </xf>
    <xf numFmtId="0" fontId="11" fillId="0" borderId="0" xfId="8" applyFont="1" applyAlignment="1">
      <alignment horizontal="center" vertical="top"/>
    </xf>
    <xf numFmtId="0" fontId="11" fillId="0" borderId="0" xfId="8" applyFont="1" applyAlignment="1">
      <alignment horizontal="right" vertical="top"/>
    </xf>
    <xf numFmtId="2" fontId="11" fillId="0" borderId="0" xfId="8" applyNumberFormat="1" applyFont="1" applyFill="1" applyAlignment="1">
      <alignment vertical="top"/>
    </xf>
    <xf numFmtId="0" fontId="11" fillId="0" borderId="0" xfId="9" applyFont="1" applyAlignment="1">
      <alignment vertical="top"/>
    </xf>
    <xf numFmtId="0" fontId="11" fillId="0" borderId="0" xfId="10" applyFont="1" applyAlignment="1">
      <alignment vertical="top"/>
    </xf>
    <xf numFmtId="0" fontId="43" fillId="0" borderId="0" xfId="21" applyAlignment="1">
      <alignment vertical="top"/>
    </xf>
    <xf numFmtId="0" fontId="43" fillId="0" borderId="0" xfId="21" applyBorder="1" applyAlignment="1">
      <alignment vertical="top"/>
    </xf>
    <xf numFmtId="0" fontId="44" fillId="0" borderId="0" xfId="21" applyNumberFormat="1" applyFont="1" applyFill="1" applyBorder="1" applyAlignment="1" applyProtection="1">
      <alignment horizontal="right" vertical="top"/>
    </xf>
    <xf numFmtId="0" fontId="44" fillId="0" borderId="0" xfId="21" applyNumberFormat="1" applyFont="1" applyFill="1" applyBorder="1" applyAlignment="1" applyProtection="1">
      <alignment vertical="top"/>
    </xf>
    <xf numFmtId="0" fontId="45" fillId="0" borderId="0" xfId="21" applyNumberFormat="1" applyFont="1" applyFill="1" applyBorder="1" applyAlignment="1" applyProtection="1">
      <alignment vertical="top"/>
    </xf>
    <xf numFmtId="0" fontId="2" fillId="0" borderId="0" xfId="21" applyNumberFormat="1" applyFont="1" applyFill="1" applyBorder="1" applyAlignment="1" applyProtection="1">
      <alignment vertical="top"/>
    </xf>
    <xf numFmtId="0" fontId="48" fillId="0" borderId="0" xfId="21" applyNumberFormat="1" applyFont="1" applyFill="1" applyBorder="1" applyAlignment="1" applyProtection="1">
      <alignment vertical="top"/>
    </xf>
    <xf numFmtId="0" fontId="47" fillId="0" borderId="0" xfId="21" applyNumberFormat="1" applyFont="1" applyFill="1" applyBorder="1" applyAlignment="1" applyProtection="1">
      <alignment horizontal="left" vertical="top"/>
    </xf>
    <xf numFmtId="0" fontId="49" fillId="0" borderId="0" xfId="21" applyNumberFormat="1" applyFont="1" applyFill="1" applyBorder="1" applyAlignment="1" applyProtection="1">
      <alignment horizontal="left" vertical="top"/>
    </xf>
    <xf numFmtId="0" fontId="2" fillId="0" borderId="0" xfId="21" applyNumberFormat="1" applyFont="1" applyFill="1" applyBorder="1" applyAlignment="1" applyProtection="1">
      <alignment horizontal="right" vertical="top"/>
    </xf>
    <xf numFmtId="0" fontId="16" fillId="0" borderId="1" xfId="21" applyNumberFormat="1" applyFont="1" applyFill="1" applyBorder="1" applyAlignment="1" applyProtection="1">
      <alignment horizontal="center" vertical="top" wrapText="1"/>
    </xf>
    <xf numFmtId="0" fontId="16" fillId="0" borderId="27" xfId="21" applyNumberFormat="1" applyFont="1" applyFill="1" applyBorder="1" applyAlignment="1" applyProtection="1">
      <alignment horizontal="center" vertical="top" wrapText="1"/>
    </xf>
    <xf numFmtId="0" fontId="44" fillId="0" borderId="30" xfId="21" applyNumberFormat="1" applyFont="1" applyFill="1" applyBorder="1" applyAlignment="1" applyProtection="1">
      <alignment vertical="top"/>
    </xf>
    <xf numFmtId="0" fontId="44" fillId="0" borderId="30" xfId="21" applyNumberFormat="1" applyFont="1" applyFill="1" applyBorder="1" applyAlignment="1" applyProtection="1">
      <alignment vertical="top" wrapText="1"/>
    </xf>
    <xf numFmtId="49" fontId="51" fillId="0" borderId="30" xfId="21" applyNumberFormat="1" applyFont="1" applyFill="1" applyBorder="1" applyAlignment="1" applyProtection="1">
      <alignment horizontal="center" vertical="top" wrapText="1"/>
    </xf>
    <xf numFmtId="49" fontId="51" fillId="0" borderId="30" xfId="21" applyNumberFormat="1" applyFont="1" applyFill="1" applyBorder="1" applyAlignment="1" applyProtection="1">
      <alignment horizontal="right" vertical="top" wrapText="1"/>
    </xf>
    <xf numFmtId="0" fontId="16" fillId="0" borderId="0" xfId="21" applyNumberFormat="1" applyFont="1" applyFill="1" applyBorder="1" applyAlignment="1" applyProtection="1">
      <alignment horizontal="left" vertical="top"/>
    </xf>
    <xf numFmtId="0" fontId="16" fillId="0" borderId="2" xfId="21" applyNumberFormat="1" applyFont="1" applyFill="1" applyBorder="1" applyAlignment="1" applyProtection="1">
      <alignment horizontal="left" vertical="top" wrapText="1"/>
    </xf>
    <xf numFmtId="0" fontId="16" fillId="0" borderId="2" xfId="21" applyNumberFormat="1" applyFont="1" applyFill="1" applyBorder="1" applyAlignment="1" applyProtection="1">
      <alignment horizontal="right" vertical="top"/>
    </xf>
    <xf numFmtId="49" fontId="16" fillId="0" borderId="0" xfId="21" applyNumberFormat="1" applyFont="1" applyFill="1" applyBorder="1" applyAlignment="1" applyProtection="1">
      <alignment horizontal="left" vertical="top"/>
    </xf>
    <xf numFmtId="49" fontId="16" fillId="0" borderId="28" xfId="21" applyNumberFormat="1" applyFont="1" applyFill="1" applyBorder="1" applyAlignment="1" applyProtection="1">
      <alignment horizontal="left" vertical="top"/>
    </xf>
    <xf numFmtId="0" fontId="44" fillId="0" borderId="28" xfId="21" applyNumberFormat="1" applyFont="1" applyFill="1" applyBorder="1" applyAlignment="1" applyProtection="1">
      <alignment horizontal="right" vertical="top"/>
    </xf>
    <xf numFmtId="0" fontId="16" fillId="0" borderId="0" xfId="21" applyNumberFormat="1" applyFont="1" applyFill="1" applyBorder="1" applyAlignment="1" applyProtection="1">
      <alignment vertical="top"/>
    </xf>
    <xf numFmtId="0" fontId="16" fillId="0" borderId="28" xfId="21" applyNumberFormat="1" applyFont="1" applyFill="1" applyBorder="1" applyAlignment="1" applyProtection="1">
      <alignment vertical="top" wrapText="1"/>
    </xf>
    <xf numFmtId="49" fontId="16" fillId="0" borderId="28" xfId="21" applyNumberFormat="1" applyFont="1" applyFill="1" applyBorder="1" applyAlignment="1" applyProtection="1">
      <alignment horizontal="right" vertical="top"/>
    </xf>
    <xf numFmtId="0" fontId="44" fillId="0" borderId="25" xfId="21" applyNumberFormat="1" applyFont="1" applyFill="1" applyBorder="1" applyAlignment="1" applyProtection="1">
      <alignment vertical="top"/>
    </xf>
    <xf numFmtId="0" fontId="0" fillId="0" borderId="0" xfId="0" applyAlignment="1">
      <alignment vertical="top"/>
    </xf>
    <xf numFmtId="0" fontId="44" fillId="0" borderId="26" xfId="21" applyNumberFormat="1" applyFont="1" applyFill="1" applyBorder="1" applyAlignment="1" applyProtection="1">
      <alignment vertical="top" wrapText="1"/>
    </xf>
    <xf numFmtId="0" fontId="44" fillId="0" borderId="26" xfId="21" applyNumberFormat="1" applyFont="1" applyFill="1" applyBorder="1" applyAlignment="1" applyProtection="1">
      <alignment horizontal="left" wrapText="1"/>
    </xf>
    <xf numFmtId="0" fontId="10" fillId="0" borderId="0" xfId="10" applyFont="1" applyFill="1" applyAlignment="1">
      <alignment horizontal="left" wrapText="1"/>
    </xf>
    <xf numFmtId="0" fontId="9" fillId="0" borderId="0" xfId="10" applyFont="1" applyFill="1" applyAlignment="1">
      <alignment horizontal="center"/>
    </xf>
    <xf numFmtId="0" fontId="17" fillId="0" borderId="0" xfId="1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4" fontId="9" fillId="0" borderId="0" xfId="10" applyNumberFormat="1" applyFont="1" applyFill="1" applyAlignment="1">
      <alignment horizontal="left" vertical="center"/>
    </xf>
    <xf numFmtId="0" fontId="9" fillId="0" borderId="17" xfId="10" applyFont="1" applyFill="1" applyBorder="1" applyAlignment="1">
      <alignment horizontal="center" vertical="center" wrapText="1"/>
    </xf>
    <xf numFmtId="0" fontId="9" fillId="0" borderId="18" xfId="10" applyFont="1" applyFill="1" applyBorder="1" applyAlignment="1">
      <alignment horizontal="center" vertical="center" wrapText="1"/>
    </xf>
    <xf numFmtId="0" fontId="9" fillId="0" borderId="19" xfId="10" applyFont="1" applyFill="1" applyBorder="1" applyAlignment="1">
      <alignment horizontal="center" vertical="center" wrapText="1"/>
    </xf>
    <xf numFmtId="0" fontId="9" fillId="0" borderId="20" xfId="10" applyFont="1" applyFill="1" applyBorder="1" applyAlignment="1">
      <alignment horizontal="center" vertical="center" wrapText="1"/>
    </xf>
    <xf numFmtId="0" fontId="9" fillId="0" borderId="21" xfId="10" applyFont="1" applyFill="1" applyBorder="1" applyAlignment="1">
      <alignment horizontal="center" vertical="center" wrapText="1"/>
    </xf>
    <xf numFmtId="0" fontId="9" fillId="0" borderId="4" xfId="10" applyFont="1" applyFill="1" applyBorder="1" applyAlignment="1">
      <alignment horizontal="center" vertical="center" wrapText="1"/>
    </xf>
    <xf numFmtId="0" fontId="9" fillId="0" borderId="5" xfId="10" applyFont="1" applyFill="1" applyBorder="1" applyAlignment="1">
      <alignment horizontal="center" vertical="center" wrapText="1"/>
    </xf>
    <xf numFmtId="0" fontId="11" fillId="0" borderId="0" xfId="8" applyNumberFormat="1" applyFont="1" applyBorder="1" applyAlignment="1">
      <alignment vertical="top" wrapText="1"/>
    </xf>
    <xf numFmtId="0" fontId="11" fillId="0" borderId="2" xfId="8" applyNumberFormat="1" applyFont="1" applyBorder="1" applyAlignment="1">
      <alignment vertical="top" wrapText="1"/>
    </xf>
    <xf numFmtId="0" fontId="11" fillId="0" borderId="0" xfId="8" applyFont="1" applyAlignment="1">
      <alignment horizontal="center" vertical="top" wrapText="1"/>
    </xf>
    <xf numFmtId="0" fontId="11" fillId="0" borderId="0" xfId="8" applyNumberFormat="1" applyFont="1" applyAlignment="1">
      <alignment vertical="top" wrapText="1"/>
    </xf>
    <xf numFmtId="0" fontId="13" fillId="0" borderId="0" xfId="8" applyFont="1" applyAlignment="1">
      <alignment horizontal="center" vertical="top"/>
    </xf>
    <xf numFmtId="0" fontId="13" fillId="0" borderId="0" xfId="8" applyFont="1" applyAlignment="1">
      <alignment horizontal="center" vertical="top" wrapText="1"/>
    </xf>
    <xf numFmtId="0" fontId="11" fillId="0" borderId="0" xfId="8" applyFont="1" applyAlignment="1">
      <alignment horizontal="center" vertical="top"/>
    </xf>
    <xf numFmtId="0" fontId="15" fillId="4" borderId="3" xfId="11" applyNumberFormat="1" applyFont="1" applyFill="1" applyBorder="1" applyAlignment="1">
      <alignment horizontal="center" vertical="center"/>
    </xf>
    <xf numFmtId="0" fontId="15" fillId="4" borderId="4" xfId="11" applyNumberFormat="1" applyFont="1" applyFill="1" applyBorder="1" applyAlignment="1">
      <alignment horizontal="center" vertical="center"/>
    </xf>
    <xf numFmtId="0" fontId="15" fillId="4" borderId="5" xfId="11" applyNumberFormat="1" applyFont="1" applyFill="1" applyBorder="1" applyAlignment="1">
      <alignment horizontal="center" vertical="center"/>
    </xf>
    <xf numFmtId="14" fontId="23" fillId="0" borderId="0" xfId="10" applyNumberFormat="1" applyFont="1" applyFill="1" applyAlignment="1">
      <alignment horizontal="center"/>
    </xf>
    <xf numFmtId="0" fontId="35" fillId="0" borderId="0" xfId="14" applyNumberFormat="1" applyAlignment="1" applyProtection="1"/>
    <xf numFmtId="49" fontId="53" fillId="0" borderId="1" xfId="21" applyNumberFormat="1" applyFont="1" applyFill="1" applyBorder="1" applyAlignment="1" applyProtection="1">
      <alignment horizontal="left" vertical="top" wrapText="1"/>
    </xf>
    <xf numFmtId="49" fontId="44" fillId="0" borderId="1" xfId="21" applyNumberFormat="1" applyFont="1" applyFill="1" applyBorder="1" applyAlignment="1" applyProtection="1">
      <alignment horizontal="left" vertical="top" wrapText="1"/>
    </xf>
    <xf numFmtId="0" fontId="47" fillId="0" borderId="2" xfId="21" applyNumberFormat="1" applyFont="1" applyFill="1" applyBorder="1" applyAlignment="1" applyProtection="1">
      <alignment horizontal="left" vertical="top" wrapText="1"/>
    </xf>
    <xf numFmtId="0" fontId="50" fillId="0" borderId="27" xfId="21" applyNumberFormat="1" applyFont="1" applyFill="1" applyBorder="1" applyAlignment="1" applyProtection="1">
      <alignment horizontal="left" vertical="top" wrapText="1"/>
    </xf>
    <xf numFmtId="0" fontId="50" fillId="0" borderId="28" xfId="21" applyNumberFormat="1" applyFont="1" applyFill="1" applyBorder="1" applyAlignment="1" applyProtection="1">
      <alignment horizontal="left" vertical="top" wrapText="1"/>
    </xf>
    <xf numFmtId="0" fontId="50" fillId="0" borderId="29" xfId="21" applyNumberFormat="1" applyFont="1" applyFill="1" applyBorder="1" applyAlignment="1" applyProtection="1">
      <alignment horizontal="left" vertical="top" wrapText="1"/>
    </xf>
    <xf numFmtId="0" fontId="52" fillId="0" borderId="27" xfId="21" applyNumberFormat="1" applyFont="1" applyFill="1" applyBorder="1" applyAlignment="1" applyProtection="1">
      <alignment horizontal="left" vertical="top" wrapText="1"/>
    </xf>
    <xf numFmtId="0" fontId="52" fillId="0" borderId="28" xfId="21" applyNumberFormat="1" applyFont="1" applyFill="1" applyBorder="1" applyAlignment="1" applyProtection="1">
      <alignment horizontal="left" vertical="top" wrapText="1"/>
    </xf>
    <xf numFmtId="0" fontId="52" fillId="0" borderId="29" xfId="21" applyNumberFormat="1" applyFont="1" applyFill="1" applyBorder="1" applyAlignment="1" applyProtection="1">
      <alignment horizontal="left" vertical="top" wrapText="1"/>
    </xf>
    <xf numFmtId="0" fontId="44" fillId="0" borderId="26" xfId="21" applyNumberFormat="1" applyFont="1" applyFill="1" applyBorder="1" applyAlignment="1" applyProtection="1">
      <alignment horizontal="left" vertical="top" wrapText="1"/>
    </xf>
    <xf numFmtId="0" fontId="44" fillId="0" borderId="30" xfId="21" applyNumberFormat="1" applyFont="1" applyFill="1" applyBorder="1" applyAlignment="1" applyProtection="1">
      <alignment horizontal="left" vertical="top" wrapText="1"/>
    </xf>
    <xf numFmtId="0" fontId="44" fillId="0" borderId="31" xfId="21" applyNumberFormat="1" applyFont="1" applyFill="1" applyBorder="1" applyAlignment="1" applyProtection="1">
      <alignment horizontal="left" vertical="top" wrapText="1"/>
    </xf>
    <xf numFmtId="0" fontId="4" fillId="0" borderId="0" xfId="21" applyNumberFormat="1" applyFont="1" applyFill="1" applyBorder="1" applyAlignment="1" applyProtection="1">
      <alignment horizontal="center" vertical="top"/>
    </xf>
    <xf numFmtId="0" fontId="2" fillId="0" borderId="0" xfId="21" applyNumberFormat="1" applyFont="1" applyFill="1" applyBorder="1" applyAlignment="1" applyProtection="1">
      <alignment horizontal="center" vertical="top"/>
    </xf>
    <xf numFmtId="0" fontId="4" fillId="0" borderId="2" xfId="21" applyNumberFormat="1" applyFont="1" applyFill="1" applyBorder="1" applyAlignment="1" applyProtection="1">
      <alignment horizontal="center" vertical="top" wrapText="1"/>
    </xf>
    <xf numFmtId="0" fontId="46" fillId="0" borderId="25" xfId="21" applyNumberFormat="1" applyFont="1" applyFill="1" applyBorder="1" applyAlignment="1" applyProtection="1">
      <alignment horizontal="center" vertical="top"/>
    </xf>
    <xf numFmtId="0" fontId="4" fillId="0" borderId="0" xfId="21" applyNumberFormat="1" applyFont="1" applyFill="1" applyBorder="1" applyAlignment="1" applyProtection="1">
      <alignment horizontal="center"/>
    </xf>
    <xf numFmtId="0" fontId="2" fillId="0" borderId="0" xfId="21" applyNumberFormat="1" applyFont="1" applyFill="1" applyBorder="1" applyAlignment="1" applyProtection="1">
      <alignment horizontal="center"/>
    </xf>
    <xf numFmtId="0" fontId="47" fillId="0" borderId="2" xfId="21" applyNumberFormat="1" applyFont="1" applyFill="1" applyBorder="1" applyAlignment="1" applyProtection="1">
      <alignment horizontal="left" vertical="center" wrapText="1"/>
    </xf>
    <xf numFmtId="0" fontId="50" fillId="0" borderId="27" xfId="21" applyNumberFormat="1" applyFont="1" applyFill="1" applyBorder="1" applyAlignment="1" applyProtection="1">
      <alignment horizontal="left" vertical="center" wrapText="1"/>
    </xf>
    <xf numFmtId="0" fontId="50" fillId="0" borderId="28" xfId="21" applyNumberFormat="1" applyFont="1" applyFill="1" applyBorder="1" applyAlignment="1" applyProtection="1">
      <alignment horizontal="left" vertical="center" wrapText="1"/>
    </xf>
    <xf numFmtId="0" fontId="50" fillId="0" borderId="29" xfId="21" applyNumberFormat="1" applyFont="1" applyFill="1" applyBorder="1" applyAlignment="1" applyProtection="1">
      <alignment horizontal="left" vertical="center" wrapText="1"/>
    </xf>
    <xf numFmtId="0" fontId="52" fillId="0" borderId="27" xfId="21" applyNumberFormat="1" applyFont="1" applyFill="1" applyBorder="1" applyAlignment="1" applyProtection="1">
      <alignment horizontal="left" vertical="center" wrapText="1"/>
    </xf>
    <xf numFmtId="0" fontId="52" fillId="0" borderId="28" xfId="21" applyNumberFormat="1" applyFont="1" applyFill="1" applyBorder="1" applyAlignment="1" applyProtection="1">
      <alignment horizontal="left" vertical="center" wrapText="1"/>
    </xf>
    <xf numFmtId="0" fontId="52" fillId="0" borderId="29" xfId="21" applyNumberFormat="1" applyFont="1" applyFill="1" applyBorder="1" applyAlignment="1" applyProtection="1">
      <alignment horizontal="left" vertical="center" wrapText="1"/>
    </xf>
  </cellXfs>
  <cellStyles count="22">
    <cellStyle name="Гиперссылка 2" xfId="14"/>
    <cellStyle name="Итоги" xfId="1"/>
    <cellStyle name="ЛокСмета" xfId="2"/>
    <cellStyle name="Обычный" xfId="0" builtinId="0"/>
    <cellStyle name="Обычный 10" xfId="20"/>
    <cellStyle name="Обычный 11" xfId="21"/>
    <cellStyle name="Обычный 2" xfId="6"/>
    <cellStyle name="Обычный 2 2" xfId="13"/>
    <cellStyle name="Обычный 2 3" xfId="10"/>
    <cellStyle name="Обычный 3" xfId="8"/>
    <cellStyle name="Обычный 4" xfId="9"/>
    <cellStyle name="Обычный 5" xfId="11"/>
    <cellStyle name="Обычный 6" xfId="15"/>
    <cellStyle name="Обычный 7" xfId="16"/>
    <cellStyle name="Обычный 8" xfId="18"/>
    <cellStyle name="Обычный 9" xfId="19"/>
    <cellStyle name="ПИР" xfId="3"/>
    <cellStyle name="Титул" xfId="4"/>
    <cellStyle name="Финансовый 2" xfId="7"/>
    <cellStyle name="Финансовый 3" xfId="12"/>
    <cellStyle name="Финансовый 4" xfId="17"/>
    <cellStyle name="Хвост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llok.ru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codeName="Лист1">
    <pageSetUpPr autoPageBreaks="0" fitToPage="1"/>
  </sheetPr>
  <dimension ref="A2:K202"/>
  <sheetViews>
    <sheetView view="pageBreakPreview" topLeftCell="A19" zoomScale="110" zoomScaleNormal="130" zoomScaleSheetLayoutView="110" workbookViewId="0">
      <selection activeCell="F31" sqref="F31"/>
    </sheetView>
  </sheetViews>
  <sheetFormatPr defaultColWidth="1.42578125" defaultRowHeight="14.25"/>
  <cols>
    <col min="1" max="6" width="23.7109375" style="25" customWidth="1"/>
    <col min="7" max="7" width="3.7109375" style="26" customWidth="1"/>
    <col min="8" max="9" width="2.42578125" style="26" bestFit="1" customWidth="1"/>
    <col min="10" max="10" width="1.85546875" style="26" bestFit="1" customWidth="1"/>
    <col min="11" max="11" width="1.5703125" style="25" bestFit="1" customWidth="1"/>
    <col min="12" max="12" width="1.7109375" style="25" bestFit="1" customWidth="1"/>
    <col min="13" max="16384" width="1.42578125" style="25"/>
  </cols>
  <sheetData>
    <row r="2" spans="1:11" ht="36.75" customHeight="1">
      <c r="E2" s="372" t="s">
        <v>526</v>
      </c>
      <c r="F2" s="372"/>
    </row>
    <row r="5" spans="1:11" ht="15">
      <c r="A5" s="373" t="s">
        <v>527</v>
      </c>
      <c r="B5" s="373"/>
      <c r="C5" s="373"/>
      <c r="D5" s="373"/>
      <c r="E5" s="373"/>
      <c r="F5" s="373"/>
    </row>
    <row r="6" spans="1:11" ht="17.25" customHeight="1">
      <c r="A6" s="374" t="s">
        <v>41</v>
      </c>
      <c r="B6" s="374"/>
      <c r="C6" s="374"/>
      <c r="D6" s="374"/>
      <c r="E6" s="374"/>
      <c r="F6" s="374"/>
    </row>
    <row r="7" spans="1:11" s="41" customFormat="1" ht="56.25" customHeight="1">
      <c r="A7" s="375" t="s">
        <v>38</v>
      </c>
      <c r="B7" s="375"/>
      <c r="C7" s="375"/>
      <c r="D7" s="377" t="s">
        <v>173</v>
      </c>
      <c r="E7" s="377"/>
      <c r="F7" s="377"/>
      <c r="G7" s="43"/>
      <c r="I7" s="42"/>
      <c r="J7" s="42"/>
      <c r="K7" s="42"/>
    </row>
    <row r="8" spans="1:11" s="41" customFormat="1" ht="28.5" customHeight="1">
      <c r="A8" s="376" t="s">
        <v>39</v>
      </c>
      <c r="B8" s="376"/>
      <c r="C8" s="376"/>
      <c r="D8" s="378"/>
      <c r="E8" s="378"/>
      <c r="F8" s="378"/>
      <c r="G8" s="97"/>
    </row>
    <row r="9" spans="1:11" s="41" customFormat="1" ht="20.25" customHeight="1">
      <c r="A9" s="376" t="s">
        <v>40</v>
      </c>
      <c r="B9" s="376"/>
      <c r="C9" s="376"/>
      <c r="D9" s="376" t="s">
        <v>102</v>
      </c>
      <c r="E9" s="376"/>
      <c r="F9" s="376"/>
      <c r="G9" s="110"/>
      <c r="I9" s="42"/>
      <c r="J9" s="42"/>
      <c r="K9" s="42"/>
    </row>
    <row r="10" spans="1:11" ht="28.5" customHeight="1" thickBot="1">
      <c r="A10" s="44" t="s">
        <v>100</v>
      </c>
      <c r="B10" s="44"/>
      <c r="C10" s="44"/>
      <c r="D10" s="44"/>
      <c r="E10" s="44"/>
      <c r="F10" s="44"/>
    </row>
    <row r="11" spans="1:11" ht="42" customHeight="1">
      <c r="A11" s="380" t="s">
        <v>37</v>
      </c>
      <c r="B11" s="382" t="s">
        <v>34</v>
      </c>
      <c r="C11" s="382" t="s">
        <v>33</v>
      </c>
      <c r="D11" s="384" t="s">
        <v>24</v>
      </c>
      <c r="E11" s="385"/>
      <c r="F11" s="386"/>
      <c r="G11" s="34"/>
    </row>
    <row r="12" spans="1:11" ht="42" customHeight="1" thickBot="1">
      <c r="A12" s="381"/>
      <c r="B12" s="383"/>
      <c r="C12" s="383"/>
      <c r="D12" s="113" t="s">
        <v>87</v>
      </c>
      <c r="E12" s="113" t="s">
        <v>88</v>
      </c>
      <c r="F12" s="114" t="s">
        <v>86</v>
      </c>
      <c r="G12" s="34"/>
    </row>
    <row r="13" spans="1:11" ht="14.25" customHeight="1" thickBot="1">
      <c r="A13" s="101">
        <v>1</v>
      </c>
      <c r="B13" s="102">
        <v>2</v>
      </c>
      <c r="C13" s="102">
        <v>3</v>
      </c>
      <c r="D13" s="102">
        <v>4</v>
      </c>
      <c r="E13" s="102">
        <v>5</v>
      </c>
      <c r="F13" s="103">
        <v>6</v>
      </c>
      <c r="G13" s="34"/>
    </row>
    <row r="14" spans="1:11" ht="57.75" thickBot="1">
      <c r="A14" s="322">
        <v>1</v>
      </c>
      <c r="B14" s="323" t="s">
        <v>101</v>
      </c>
      <c r="C14" s="324" t="s">
        <v>1</v>
      </c>
      <c r="D14" s="325">
        <v>350533.1</v>
      </c>
      <c r="E14" s="326"/>
      <c r="F14" s="327">
        <f>D14</f>
        <v>350533.1</v>
      </c>
      <c r="G14" s="34"/>
      <c r="H14" s="118"/>
    </row>
    <row r="15" spans="1:11" ht="57.75" thickBot="1">
      <c r="A15" s="106">
        <v>2</v>
      </c>
      <c r="B15" s="315" t="s">
        <v>96</v>
      </c>
      <c r="C15" s="38" t="s">
        <v>0</v>
      </c>
      <c r="D15" s="116">
        <v>416926.05</v>
      </c>
      <c r="E15" s="115"/>
      <c r="F15" s="112">
        <f>D15</f>
        <v>416926.05</v>
      </c>
      <c r="G15" s="107"/>
      <c r="H15" s="118"/>
      <c r="I15" s="39"/>
    </row>
    <row r="16" spans="1:11" ht="57.75" thickBot="1">
      <c r="A16" s="328">
        <v>3</v>
      </c>
      <c r="B16" s="329" t="s">
        <v>32</v>
      </c>
      <c r="C16" s="330" t="s">
        <v>22</v>
      </c>
      <c r="D16" s="325">
        <v>191364.82</v>
      </c>
      <c r="E16" s="331"/>
      <c r="F16" s="327">
        <f>D16</f>
        <v>191364.82</v>
      </c>
      <c r="G16" s="107"/>
      <c r="H16" s="118"/>
      <c r="I16" s="39"/>
    </row>
    <row r="17" spans="1:10" ht="57">
      <c r="A17" s="106">
        <v>4</v>
      </c>
      <c r="B17" s="316" t="s">
        <v>31</v>
      </c>
      <c r="C17" s="38" t="s">
        <v>23</v>
      </c>
      <c r="D17" s="116">
        <v>195419.39</v>
      </c>
      <c r="E17" s="115"/>
      <c r="F17" s="112">
        <f>D17</f>
        <v>195419.39</v>
      </c>
      <c r="G17" s="108"/>
      <c r="H17" s="118"/>
      <c r="I17" s="39"/>
    </row>
    <row r="18" spans="1:10" ht="42.75">
      <c r="A18" s="328">
        <v>5</v>
      </c>
      <c r="B18" s="329" t="s">
        <v>30</v>
      </c>
      <c r="C18" s="330" t="s">
        <v>95</v>
      </c>
      <c r="D18" s="331"/>
      <c r="E18" s="325">
        <v>997204</v>
      </c>
      <c r="F18" s="332">
        <f>E18</f>
        <v>997204</v>
      </c>
      <c r="G18" s="34"/>
      <c r="H18" s="116"/>
    </row>
    <row r="19" spans="1:10" ht="156.75">
      <c r="A19" s="328">
        <v>6</v>
      </c>
      <c r="B19" s="329" t="s">
        <v>29</v>
      </c>
      <c r="C19" s="333" t="s">
        <v>92</v>
      </c>
      <c r="D19" s="331"/>
      <c r="E19" s="331">
        <f>'Расчет № 1'!E16*1000</f>
        <v>747572.6</v>
      </c>
      <c r="F19" s="332">
        <f>D19+E19</f>
        <v>747572.6</v>
      </c>
      <c r="G19" s="34">
        <f>F19*1.2</f>
        <v>897087.12</v>
      </c>
    </row>
    <row r="20" spans="1:10" ht="28.5">
      <c r="A20" s="106">
        <v>7</v>
      </c>
      <c r="B20" s="316" t="s">
        <v>99</v>
      </c>
      <c r="C20" s="38" t="s">
        <v>97</v>
      </c>
      <c r="D20" s="115"/>
      <c r="E20" s="116">
        <v>1495806</v>
      </c>
      <c r="F20" s="90">
        <f>E20</f>
        <v>1495806</v>
      </c>
      <c r="G20" s="34"/>
    </row>
    <row r="21" spans="1:10" ht="14.25" customHeight="1">
      <c r="A21" s="91"/>
      <c r="B21" s="105"/>
      <c r="C21" s="37" t="s">
        <v>28</v>
      </c>
      <c r="D21" s="117">
        <f>D17+D16+D15+D14</f>
        <v>1154243.3599999999</v>
      </c>
      <c r="E21" s="36">
        <f>SUM(E14:E20)</f>
        <v>3240582.6</v>
      </c>
      <c r="F21" s="90">
        <f>SUM(F14:F20)</f>
        <v>4394825.96</v>
      </c>
      <c r="G21" s="34"/>
    </row>
    <row r="22" spans="1:10" ht="14.25" customHeight="1">
      <c r="A22" s="91"/>
      <c r="B22" s="35"/>
      <c r="C22" s="37" t="s">
        <v>98</v>
      </c>
      <c r="D22" s="36">
        <f>D21*0.2</f>
        <v>230848.67199999999</v>
      </c>
      <c r="E22" s="36">
        <f>E21*0.2</f>
        <v>648116.52</v>
      </c>
      <c r="F22" s="90">
        <f>F21*0.2</f>
        <v>878965.19200000004</v>
      </c>
      <c r="G22" s="34"/>
    </row>
    <row r="23" spans="1:10" ht="29.25" customHeight="1" thickBot="1">
      <c r="A23" s="92"/>
      <c r="B23" s="93"/>
      <c r="C23" s="94" t="s">
        <v>27</v>
      </c>
      <c r="D23" s="95">
        <f>D21+D22</f>
        <v>1385092.0319999999</v>
      </c>
      <c r="E23" s="95">
        <f>E21+E22</f>
        <v>3888699.12</v>
      </c>
      <c r="F23" s="96">
        <f>SUM(D23:E23)</f>
        <v>5273791.1519999998</v>
      </c>
      <c r="G23" s="34">
        <f>F23/1.2</f>
        <v>4394825.96</v>
      </c>
      <c r="H23" s="111"/>
    </row>
    <row r="24" spans="1:10">
      <c r="D24" s="33"/>
      <c r="F24" s="32"/>
    </row>
    <row r="25" spans="1:10" s="40" customFormat="1" ht="33" customHeight="1">
      <c r="A25" s="109" t="s">
        <v>89</v>
      </c>
      <c r="C25" s="379" t="s">
        <v>529</v>
      </c>
      <c r="D25" s="379"/>
      <c r="E25" s="379"/>
      <c r="F25" s="379"/>
      <c r="G25" s="100"/>
      <c r="H25" s="100"/>
      <c r="I25" s="100"/>
      <c r="J25" s="100"/>
    </row>
    <row r="26" spans="1:10" s="27" customFormat="1" ht="14.25" customHeight="1">
      <c r="B26" s="98"/>
      <c r="C26" s="29"/>
      <c r="D26" s="31"/>
      <c r="F26" s="30"/>
      <c r="G26" s="28"/>
      <c r="H26" s="28"/>
      <c r="I26" s="28"/>
      <c r="J26" s="28"/>
    </row>
    <row r="27" spans="1:10" s="27" customFormat="1" ht="14.25" customHeight="1">
      <c r="A27" s="99" t="s">
        <v>26</v>
      </c>
      <c r="B27" s="99"/>
      <c r="C27" s="98"/>
      <c r="D27" s="29"/>
      <c r="G27" s="28"/>
      <c r="H27" s="28"/>
      <c r="I27" s="28"/>
      <c r="J27" s="28"/>
    </row>
    <row r="28" spans="1:10" s="27" customFormat="1">
      <c r="A28" s="99"/>
      <c r="B28" s="334"/>
      <c r="C28" s="29" t="s">
        <v>528</v>
      </c>
      <c r="D28" s="29"/>
      <c r="G28" s="28"/>
      <c r="H28" s="28"/>
      <c r="I28" s="28"/>
      <c r="J28" s="28"/>
    </row>
    <row r="29" spans="1:10" s="27" customFormat="1" ht="14.25" customHeight="1">
      <c r="A29" s="98"/>
      <c r="B29" s="98"/>
      <c r="C29" s="29"/>
      <c r="D29" s="29"/>
      <c r="F29" s="30"/>
      <c r="G29" s="28"/>
      <c r="H29" s="28"/>
      <c r="I29" s="28"/>
      <c r="J29" s="28"/>
    </row>
    <row r="30" spans="1:10" s="27" customFormat="1" ht="14.25" customHeight="1">
      <c r="A30" s="99" t="s">
        <v>25</v>
      </c>
      <c r="B30" s="98"/>
      <c r="C30" s="98"/>
      <c r="D30" s="29"/>
      <c r="G30" s="28"/>
      <c r="H30" s="28"/>
      <c r="I30" s="28"/>
      <c r="J30" s="28"/>
    </row>
    <row r="31" spans="1:10" s="27" customFormat="1">
      <c r="A31" s="99" t="s">
        <v>90</v>
      </c>
      <c r="B31" s="98"/>
      <c r="C31" s="29"/>
      <c r="D31" s="29"/>
      <c r="G31" s="28"/>
      <c r="H31" s="28"/>
      <c r="I31" s="28"/>
      <c r="J31" s="28"/>
    </row>
    <row r="32" spans="1:10">
      <c r="A32" s="29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1" ht="1.5" customHeight="1"/>
    <row r="202" hidden="1"/>
  </sheetData>
  <mergeCells count="14">
    <mergeCell ref="A9:C9"/>
    <mergeCell ref="D9:F9"/>
    <mergeCell ref="D7:F7"/>
    <mergeCell ref="D8:F8"/>
    <mergeCell ref="C25:F25"/>
    <mergeCell ref="A11:A12"/>
    <mergeCell ref="B11:B12"/>
    <mergeCell ref="C11:C12"/>
    <mergeCell ref="D11:F11"/>
    <mergeCell ref="E2:F2"/>
    <mergeCell ref="A5:F5"/>
    <mergeCell ref="A6:F6"/>
    <mergeCell ref="A7:C7"/>
    <mergeCell ref="A8:C8"/>
  </mergeCells>
  <pageMargins left="0.73" right="0.56999999999999995" top="0.75" bottom="0.75" header="0.3" footer="0.3"/>
  <pageSetup paperSize="9" scale="62" orientation="portrait" r:id="rId1"/>
  <headerFooter alignWithMargins="0"/>
  <colBreaks count="1" manualBreakCount="1">
    <brk id="6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Y81"/>
  <sheetViews>
    <sheetView tabSelected="1" view="pageBreakPreview" topLeftCell="A55" zoomScale="60" zoomScaleNormal="100" workbookViewId="0">
      <selection activeCell="D64" sqref="D64"/>
    </sheetView>
  </sheetViews>
  <sheetFormatPr defaultRowHeight="15"/>
  <cols>
    <col min="2" max="3" width="38.42578125" customWidth="1"/>
    <col min="4" max="5" width="23.7109375" customWidth="1"/>
  </cols>
  <sheetData>
    <row r="1" spans="1:25">
      <c r="A1" s="270"/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</row>
    <row r="2" spans="1:25">
      <c r="A2" s="134"/>
      <c r="B2" s="134"/>
      <c r="C2" s="134"/>
      <c r="D2" s="134"/>
      <c r="E2" s="272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</row>
    <row r="3" spans="1:25">
      <c r="A3" s="134"/>
      <c r="B3" s="273"/>
      <c r="C3" s="271"/>
      <c r="D3" s="271"/>
      <c r="E3" s="179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</row>
    <row r="4" spans="1:25">
      <c r="A4" s="134"/>
      <c r="B4" s="134"/>
      <c r="C4" s="134"/>
      <c r="D4" s="274"/>
      <c r="E4" s="275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</row>
    <row r="5" spans="1:25">
      <c r="A5" s="415" t="s">
        <v>502</v>
      </c>
      <c r="B5" s="415"/>
      <c r="C5" s="415"/>
      <c r="D5" s="415"/>
      <c r="E5" s="415"/>
      <c r="F5" s="270"/>
      <c r="G5" s="270"/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</row>
    <row r="6" spans="1:25">
      <c r="A6" s="416" t="s">
        <v>105</v>
      </c>
      <c r="B6" s="416"/>
      <c r="C6" s="416"/>
      <c r="D6" s="416"/>
      <c r="E6" s="416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</row>
    <row r="7" spans="1:25">
      <c r="A7" s="277"/>
      <c r="B7" s="277"/>
      <c r="C7" s="277"/>
      <c r="D7" s="277"/>
      <c r="E7" s="277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</row>
    <row r="8" spans="1:25" ht="36" customHeight="1">
      <c r="A8" s="413" t="s">
        <v>173</v>
      </c>
      <c r="B8" s="413"/>
      <c r="C8" s="413"/>
      <c r="D8" s="413"/>
      <c r="E8" s="413"/>
      <c r="F8" s="270"/>
      <c r="G8" s="270"/>
      <c r="H8" s="270"/>
      <c r="I8" s="270"/>
      <c r="J8" s="270"/>
      <c r="K8" s="270"/>
      <c r="L8" s="270"/>
      <c r="M8" s="278"/>
      <c r="N8" s="278"/>
      <c r="O8" s="278"/>
      <c r="P8" s="278"/>
      <c r="Q8" s="278"/>
      <c r="R8" s="270"/>
      <c r="S8" s="270"/>
      <c r="T8" s="270"/>
      <c r="U8" s="270"/>
      <c r="V8" s="270"/>
      <c r="W8" s="270"/>
      <c r="X8" s="270"/>
      <c r="Y8" s="270"/>
    </row>
    <row r="9" spans="1:25">
      <c r="A9" s="414" t="s">
        <v>107</v>
      </c>
      <c r="B9" s="414"/>
      <c r="C9" s="414"/>
      <c r="D9" s="414"/>
      <c r="E9" s="414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70"/>
      <c r="V9" s="270"/>
      <c r="W9" s="270"/>
      <c r="X9" s="270"/>
      <c r="Y9" s="270"/>
    </row>
    <row r="10" spans="1:25">
      <c r="A10" s="277"/>
      <c r="B10" s="277"/>
      <c r="C10" s="277"/>
      <c r="D10" s="277"/>
      <c r="E10" s="277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  <c r="X10" s="270"/>
      <c r="Y10" s="270"/>
    </row>
    <row r="11" spans="1:25">
      <c r="A11" s="279" t="s">
        <v>108</v>
      </c>
      <c r="B11" s="280"/>
      <c r="C11" s="280"/>
      <c r="D11" s="280"/>
      <c r="E11" s="28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0"/>
      <c r="V11" s="270"/>
      <c r="W11" s="270"/>
      <c r="X11" s="270"/>
      <c r="Y11" s="270"/>
    </row>
    <row r="12" spans="1:25">
      <c r="A12" s="281"/>
      <c r="B12" s="417"/>
      <c r="C12" s="417"/>
      <c r="D12" s="417"/>
      <c r="E12" s="417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82"/>
      <c r="S12" s="282"/>
      <c r="T12" s="282"/>
      <c r="U12" s="282"/>
      <c r="V12" s="270"/>
      <c r="W12" s="270"/>
      <c r="X12" s="270"/>
      <c r="Y12" s="270"/>
    </row>
    <row r="13" spans="1:25">
      <c r="A13" s="280" t="s">
        <v>109</v>
      </c>
      <c r="B13" s="280"/>
      <c r="C13" s="283"/>
      <c r="D13" s="283"/>
      <c r="E13" s="283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</row>
    <row r="14" spans="1:25">
      <c r="A14" s="281"/>
      <c r="B14" s="417" t="s">
        <v>102</v>
      </c>
      <c r="C14" s="417"/>
      <c r="D14" s="417"/>
      <c r="E14" s="417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282"/>
      <c r="W14" s="282" t="s">
        <v>106</v>
      </c>
      <c r="X14" s="282" t="s">
        <v>106</v>
      </c>
      <c r="Y14" s="282" t="s">
        <v>106</v>
      </c>
    </row>
    <row r="15" spans="1:25">
      <c r="A15" s="281"/>
      <c r="B15" s="284"/>
      <c r="C15" s="284"/>
      <c r="D15" s="284"/>
      <c r="E15" s="284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270"/>
      <c r="W15" s="270"/>
      <c r="X15" s="270"/>
      <c r="Y15" s="270"/>
    </row>
    <row r="16" spans="1:25">
      <c r="A16" s="285" t="s">
        <v>503</v>
      </c>
      <c r="B16" s="284"/>
      <c r="C16" s="284"/>
      <c r="D16" s="284"/>
      <c r="E16" s="284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0"/>
      <c r="S16" s="270"/>
      <c r="T16" s="270"/>
      <c r="U16" s="270"/>
      <c r="V16" s="270"/>
      <c r="W16" s="270"/>
      <c r="X16" s="270"/>
      <c r="Y16" s="270"/>
    </row>
    <row r="17" spans="1:5">
      <c r="A17" s="277"/>
      <c r="B17" s="277"/>
      <c r="C17" s="276"/>
      <c r="D17" s="276"/>
      <c r="E17" s="286"/>
    </row>
    <row r="18" spans="1:5" ht="121.5" customHeight="1">
      <c r="A18" s="287" t="s">
        <v>111</v>
      </c>
      <c r="B18" s="287" t="s">
        <v>112</v>
      </c>
      <c r="C18" s="287" t="s">
        <v>113</v>
      </c>
      <c r="D18" s="287" t="s">
        <v>114</v>
      </c>
      <c r="E18" s="287" t="s">
        <v>24</v>
      </c>
    </row>
    <row r="19" spans="1:5">
      <c r="A19" s="288">
        <v>1</v>
      </c>
      <c r="B19" s="289">
        <v>2</v>
      </c>
      <c r="C19" s="289">
        <v>3</v>
      </c>
      <c r="D19" s="288">
        <v>4</v>
      </c>
      <c r="E19" s="288">
        <v>5</v>
      </c>
    </row>
    <row r="20" spans="1:5">
      <c r="A20" s="418" t="s">
        <v>504</v>
      </c>
      <c r="B20" s="419"/>
      <c r="C20" s="419"/>
      <c r="D20" s="419"/>
      <c r="E20" s="420"/>
    </row>
    <row r="21" spans="1:5" ht="68.25" customHeight="1">
      <c r="A21" s="290" t="s">
        <v>438</v>
      </c>
      <c r="B21" s="291" t="s">
        <v>439</v>
      </c>
      <c r="C21" s="291" t="s">
        <v>440</v>
      </c>
      <c r="D21" s="292" t="s">
        <v>441</v>
      </c>
      <c r="E21" s="293">
        <v>910920</v>
      </c>
    </row>
    <row r="22" spans="1:5" ht="56.25">
      <c r="A22" s="294"/>
      <c r="B22" s="295"/>
      <c r="C22" s="126" t="s">
        <v>442</v>
      </c>
      <c r="D22" s="297"/>
      <c r="E22" s="298"/>
    </row>
    <row r="23" spans="1:5">
      <c r="A23" s="294"/>
      <c r="B23" s="295"/>
      <c r="C23" s="126" t="s">
        <v>505</v>
      </c>
      <c r="D23" s="297"/>
      <c r="E23" s="298"/>
    </row>
    <row r="24" spans="1:5" ht="45">
      <c r="A24" s="294"/>
      <c r="B24" s="295"/>
      <c r="C24" s="126" t="s">
        <v>444</v>
      </c>
      <c r="D24" s="297"/>
      <c r="E24" s="298"/>
    </row>
    <row r="25" spans="1:5">
      <c r="A25" s="294"/>
      <c r="B25" s="295"/>
      <c r="C25" s="296" t="s">
        <v>445</v>
      </c>
      <c r="D25" s="297"/>
      <c r="E25" s="298" t="s">
        <v>446</v>
      </c>
    </row>
    <row r="26" spans="1:5">
      <c r="A26" s="294"/>
      <c r="B26" s="295"/>
      <c r="C26" s="296" t="s">
        <v>506</v>
      </c>
      <c r="D26" s="297"/>
      <c r="E26" s="298" t="s">
        <v>507</v>
      </c>
    </row>
    <row r="27" spans="1:5">
      <c r="A27" s="294"/>
      <c r="B27" s="295"/>
      <c r="C27" s="296" t="s">
        <v>508</v>
      </c>
      <c r="D27" s="297"/>
      <c r="E27" s="298" t="s">
        <v>509</v>
      </c>
    </row>
    <row r="28" spans="1:5">
      <c r="A28" s="294"/>
      <c r="B28" s="295"/>
      <c r="C28" s="296" t="s">
        <v>510</v>
      </c>
      <c r="D28" s="297"/>
      <c r="E28" s="298" t="s">
        <v>511</v>
      </c>
    </row>
    <row r="29" spans="1:5">
      <c r="A29" s="294"/>
      <c r="B29" s="295"/>
      <c r="C29" s="296" t="s">
        <v>512</v>
      </c>
      <c r="D29" s="297"/>
      <c r="E29" s="298"/>
    </row>
    <row r="30" spans="1:5">
      <c r="A30" s="294"/>
      <c r="B30" s="295"/>
      <c r="C30" s="296" t="s">
        <v>513</v>
      </c>
      <c r="D30" s="297"/>
      <c r="E30" s="298"/>
    </row>
    <row r="31" spans="1:5">
      <c r="A31" s="294"/>
      <c r="B31" s="295"/>
      <c r="C31" s="296" t="s">
        <v>456</v>
      </c>
      <c r="D31" s="297"/>
      <c r="E31" s="298" t="s">
        <v>457</v>
      </c>
    </row>
    <row r="32" spans="1:5">
      <c r="A32" s="294"/>
      <c r="B32" s="295"/>
      <c r="C32" s="296" t="s">
        <v>458</v>
      </c>
      <c r="D32" s="297"/>
      <c r="E32" s="294"/>
    </row>
    <row r="33" spans="1:5" ht="49.5" customHeight="1">
      <c r="A33" s="290" t="s">
        <v>459</v>
      </c>
      <c r="B33" s="291" t="s">
        <v>460</v>
      </c>
      <c r="C33" s="291" t="s">
        <v>461</v>
      </c>
      <c r="D33" s="292" t="s">
        <v>462</v>
      </c>
      <c r="E33" s="293">
        <v>461280</v>
      </c>
    </row>
    <row r="34" spans="1:5" ht="56.25">
      <c r="A34" s="294"/>
      <c r="B34" s="295"/>
      <c r="C34" s="126" t="s">
        <v>463</v>
      </c>
      <c r="D34" s="297"/>
      <c r="E34" s="298"/>
    </row>
    <row r="35" spans="1:5">
      <c r="A35" s="294"/>
      <c r="B35" s="295"/>
      <c r="C35" s="126" t="s">
        <v>505</v>
      </c>
      <c r="D35" s="297"/>
      <c r="E35" s="298"/>
    </row>
    <row r="36" spans="1:5" ht="45">
      <c r="A36" s="294"/>
      <c r="B36" s="295"/>
      <c r="C36" s="126" t="s">
        <v>444</v>
      </c>
      <c r="D36" s="297"/>
      <c r="E36" s="298"/>
    </row>
    <row r="37" spans="1:5">
      <c r="A37" s="294"/>
      <c r="B37" s="295"/>
      <c r="C37" s="296" t="s">
        <v>445</v>
      </c>
      <c r="D37" s="297"/>
      <c r="E37" s="298" t="s">
        <v>464</v>
      </c>
    </row>
    <row r="38" spans="1:5">
      <c r="A38" s="294"/>
      <c r="B38" s="295"/>
      <c r="C38" s="296" t="s">
        <v>514</v>
      </c>
      <c r="D38" s="297"/>
      <c r="E38" s="298" t="s">
        <v>515</v>
      </c>
    </row>
    <row r="39" spans="1:5">
      <c r="A39" s="294"/>
      <c r="B39" s="295"/>
      <c r="C39" s="296" t="s">
        <v>516</v>
      </c>
      <c r="D39" s="297"/>
      <c r="E39" s="298" t="s">
        <v>517</v>
      </c>
    </row>
    <row r="40" spans="1:5">
      <c r="A40" s="294"/>
      <c r="B40" s="295"/>
      <c r="C40" s="296" t="s">
        <v>468</v>
      </c>
      <c r="D40" s="297"/>
      <c r="E40" s="298" t="s">
        <v>469</v>
      </c>
    </row>
    <row r="41" spans="1:5">
      <c r="A41" s="294"/>
      <c r="B41" s="295"/>
      <c r="C41" s="296" t="s">
        <v>512</v>
      </c>
      <c r="D41" s="297"/>
      <c r="E41" s="298"/>
    </row>
    <row r="42" spans="1:5">
      <c r="A42" s="294"/>
      <c r="B42" s="295"/>
      <c r="C42" s="296" t="s">
        <v>513</v>
      </c>
      <c r="D42" s="297"/>
      <c r="E42" s="298"/>
    </row>
    <row r="43" spans="1:5">
      <c r="A43" s="294"/>
      <c r="B43" s="295"/>
      <c r="C43" s="296" t="s">
        <v>456</v>
      </c>
      <c r="D43" s="297"/>
      <c r="E43" s="298" t="s">
        <v>469</v>
      </c>
    </row>
    <row r="44" spans="1:5">
      <c r="A44" s="294"/>
      <c r="B44" s="295"/>
      <c r="C44" s="296" t="s">
        <v>458</v>
      </c>
      <c r="D44" s="297"/>
      <c r="E44" s="294"/>
    </row>
    <row r="45" spans="1:5" ht="69.75" customHeight="1">
      <c r="A45" s="290" t="s">
        <v>473</v>
      </c>
      <c r="B45" s="291" t="s">
        <v>474</v>
      </c>
      <c r="C45" s="291" t="s">
        <v>475</v>
      </c>
      <c r="D45" s="292" t="s">
        <v>476</v>
      </c>
      <c r="E45" s="293">
        <v>136000</v>
      </c>
    </row>
    <row r="46" spans="1:5">
      <c r="A46" s="294"/>
      <c r="B46" s="295"/>
      <c r="C46" s="126" t="s">
        <v>505</v>
      </c>
      <c r="D46" s="297"/>
      <c r="E46" s="298"/>
    </row>
    <row r="47" spans="1:5" ht="45">
      <c r="A47" s="294"/>
      <c r="B47" s="295"/>
      <c r="C47" s="126" t="s">
        <v>444</v>
      </c>
      <c r="D47" s="297"/>
      <c r="E47" s="298"/>
    </row>
    <row r="48" spans="1:5">
      <c r="A48" s="294"/>
      <c r="B48" s="295"/>
      <c r="C48" s="296" t="s">
        <v>445</v>
      </c>
      <c r="D48" s="297"/>
      <c r="E48" s="298" t="s">
        <v>477</v>
      </c>
    </row>
    <row r="49" spans="1:5">
      <c r="A49" s="294"/>
      <c r="B49" s="295"/>
      <c r="C49" s="296" t="s">
        <v>506</v>
      </c>
      <c r="D49" s="297"/>
      <c r="E49" s="298" t="s">
        <v>518</v>
      </c>
    </row>
    <row r="50" spans="1:5">
      <c r="A50" s="294"/>
      <c r="B50" s="295"/>
      <c r="C50" s="296" t="s">
        <v>519</v>
      </c>
      <c r="D50" s="297"/>
      <c r="E50" s="298" t="s">
        <v>520</v>
      </c>
    </row>
    <row r="51" spans="1:5">
      <c r="A51" s="294"/>
      <c r="B51" s="295"/>
      <c r="C51" s="296" t="s">
        <v>481</v>
      </c>
      <c r="D51" s="297"/>
      <c r="E51" s="298" t="s">
        <v>482</v>
      </c>
    </row>
    <row r="52" spans="1:5">
      <c r="A52" s="294"/>
      <c r="B52" s="295"/>
      <c r="C52" s="296" t="s">
        <v>512</v>
      </c>
      <c r="D52" s="297"/>
      <c r="E52" s="298"/>
    </row>
    <row r="53" spans="1:5">
      <c r="A53" s="294"/>
      <c r="B53" s="295"/>
      <c r="C53" s="296" t="s">
        <v>513</v>
      </c>
      <c r="D53" s="297"/>
      <c r="E53" s="298"/>
    </row>
    <row r="54" spans="1:5">
      <c r="A54" s="294"/>
      <c r="B54" s="295"/>
      <c r="C54" s="296" t="s">
        <v>456</v>
      </c>
      <c r="D54" s="297"/>
      <c r="E54" s="298" t="s">
        <v>485</v>
      </c>
    </row>
    <row r="55" spans="1:5">
      <c r="A55" s="294"/>
      <c r="B55" s="295"/>
      <c r="C55" s="296" t="s">
        <v>458</v>
      </c>
      <c r="D55" s="297"/>
      <c r="E55" s="294"/>
    </row>
    <row r="56" spans="1:5" ht="73.5" customHeight="1">
      <c r="A56" s="290" t="s">
        <v>486</v>
      </c>
      <c r="B56" s="291" t="s">
        <v>487</v>
      </c>
      <c r="C56" s="291" t="s">
        <v>475</v>
      </c>
      <c r="D56" s="292" t="s">
        <v>488</v>
      </c>
      <c r="E56" s="293">
        <v>142800</v>
      </c>
    </row>
    <row r="57" spans="1:5" ht="85.5" customHeight="1">
      <c r="A57" s="294"/>
      <c r="B57" s="295"/>
      <c r="C57" s="126" t="s">
        <v>489</v>
      </c>
      <c r="D57" s="297"/>
      <c r="E57" s="298"/>
    </row>
    <row r="58" spans="1:5">
      <c r="A58" s="294"/>
      <c r="B58" s="295"/>
      <c r="C58" s="296" t="s">
        <v>505</v>
      </c>
      <c r="D58" s="297"/>
      <c r="E58" s="298"/>
    </row>
    <row r="59" spans="1:5" ht="45">
      <c r="A59" s="294"/>
      <c r="B59" s="295"/>
      <c r="C59" s="126" t="s">
        <v>444</v>
      </c>
      <c r="D59" s="297"/>
      <c r="E59" s="298"/>
    </row>
    <row r="60" spans="1:5">
      <c r="A60" s="294"/>
      <c r="B60" s="295"/>
      <c r="C60" s="296" t="s">
        <v>445</v>
      </c>
      <c r="D60" s="297"/>
      <c r="E60" s="298" t="s">
        <v>490</v>
      </c>
    </row>
    <row r="61" spans="1:5">
      <c r="A61" s="294"/>
      <c r="B61" s="295"/>
      <c r="C61" s="296" t="s">
        <v>506</v>
      </c>
      <c r="D61" s="297"/>
      <c r="E61" s="298" t="s">
        <v>521</v>
      </c>
    </row>
    <row r="62" spans="1:5">
      <c r="A62" s="294"/>
      <c r="B62" s="295"/>
      <c r="C62" s="296" t="s">
        <v>519</v>
      </c>
      <c r="D62" s="297"/>
      <c r="E62" s="298" t="s">
        <v>522</v>
      </c>
    </row>
    <row r="63" spans="1:5">
      <c r="A63" s="294"/>
      <c r="B63" s="295"/>
      <c r="C63" s="296" t="s">
        <v>481</v>
      </c>
      <c r="D63" s="297"/>
      <c r="E63" s="298" t="s">
        <v>493</v>
      </c>
    </row>
    <row r="64" spans="1:5">
      <c r="A64" s="294"/>
      <c r="B64" s="295"/>
      <c r="C64" s="296" t="s">
        <v>512</v>
      </c>
      <c r="D64" s="297"/>
      <c r="E64" s="298"/>
    </row>
    <row r="65" spans="1:25">
      <c r="A65" s="294"/>
      <c r="B65" s="295"/>
      <c r="C65" s="296" t="s">
        <v>513</v>
      </c>
      <c r="D65" s="297"/>
      <c r="E65" s="298"/>
      <c r="F65" s="270"/>
      <c r="G65" s="270"/>
      <c r="H65" s="270"/>
      <c r="I65" s="270"/>
      <c r="J65" s="270"/>
      <c r="K65" s="270"/>
      <c r="L65" s="270"/>
      <c r="M65" s="270"/>
      <c r="N65" s="270"/>
      <c r="O65" s="270"/>
      <c r="P65" s="270"/>
      <c r="Q65" s="270"/>
      <c r="R65" s="270"/>
      <c r="S65" s="270"/>
      <c r="T65" s="270"/>
      <c r="U65" s="270"/>
      <c r="V65" s="270"/>
      <c r="W65" s="270"/>
      <c r="X65" s="270"/>
      <c r="Y65" s="270"/>
    </row>
    <row r="66" spans="1:25">
      <c r="A66" s="294"/>
      <c r="B66" s="295"/>
      <c r="C66" s="296" t="s">
        <v>456</v>
      </c>
      <c r="D66" s="297"/>
      <c r="E66" s="298" t="s">
        <v>495</v>
      </c>
      <c r="F66" s="270"/>
      <c r="G66" s="270"/>
      <c r="H66" s="270"/>
      <c r="I66" s="270"/>
      <c r="J66" s="270"/>
      <c r="K66" s="270"/>
      <c r="L66" s="270"/>
      <c r="M66" s="270"/>
      <c r="N66" s="270"/>
      <c r="O66" s="270"/>
      <c r="P66" s="270"/>
      <c r="Q66" s="270"/>
      <c r="R66" s="270"/>
      <c r="S66" s="270"/>
      <c r="T66" s="270"/>
      <c r="U66" s="270"/>
      <c r="V66" s="270"/>
      <c r="W66" s="270"/>
      <c r="X66" s="270"/>
      <c r="Y66" s="270"/>
    </row>
    <row r="67" spans="1:25">
      <c r="A67" s="294"/>
      <c r="B67" s="295"/>
      <c r="C67" s="296" t="s">
        <v>458</v>
      </c>
      <c r="D67" s="297"/>
      <c r="E67" s="294"/>
      <c r="F67" s="270"/>
      <c r="G67" s="270"/>
      <c r="H67" s="270"/>
      <c r="I67" s="270"/>
      <c r="J67" s="270"/>
      <c r="K67" s="270"/>
      <c r="L67" s="270"/>
      <c r="M67" s="270"/>
      <c r="N67" s="270"/>
      <c r="O67" s="270"/>
      <c r="P67" s="270"/>
      <c r="Q67" s="270"/>
      <c r="R67" s="270"/>
      <c r="S67" s="270"/>
      <c r="T67" s="270"/>
      <c r="U67" s="270"/>
      <c r="V67" s="270"/>
      <c r="W67" s="270"/>
      <c r="X67" s="270"/>
      <c r="Y67" s="270"/>
    </row>
    <row r="68" spans="1:25">
      <c r="A68" s="299"/>
      <c r="B68" s="399" t="s">
        <v>163</v>
      </c>
      <c r="C68" s="399"/>
      <c r="D68" s="299"/>
      <c r="E68" s="300"/>
      <c r="F68" s="270"/>
      <c r="G68" s="270"/>
      <c r="H68" s="270"/>
      <c r="I68" s="270"/>
      <c r="J68" s="270"/>
      <c r="K68" s="270"/>
      <c r="L68" s="270"/>
      <c r="M68" s="270"/>
      <c r="N68" s="270"/>
      <c r="O68" s="270"/>
      <c r="P68" s="270"/>
      <c r="Q68" s="270"/>
      <c r="R68" s="270"/>
      <c r="S68" s="270"/>
      <c r="T68" s="270"/>
      <c r="U68" s="270"/>
      <c r="V68" s="270"/>
      <c r="W68" s="270"/>
      <c r="X68" s="270"/>
      <c r="Y68" s="270"/>
    </row>
    <row r="69" spans="1:25">
      <c r="A69" s="299"/>
      <c r="B69" s="400" t="s">
        <v>496</v>
      </c>
      <c r="C69" s="400"/>
      <c r="D69" s="299"/>
      <c r="E69" s="301" t="s">
        <v>497</v>
      </c>
      <c r="F69" s="270"/>
      <c r="G69" s="270"/>
      <c r="H69" s="270"/>
      <c r="I69" s="270"/>
      <c r="J69" s="270"/>
      <c r="K69" s="270"/>
      <c r="L69" s="270"/>
      <c r="M69" s="270"/>
      <c r="N69" s="270"/>
      <c r="O69" s="270"/>
      <c r="P69" s="270"/>
      <c r="Q69" s="270"/>
      <c r="R69" s="270"/>
      <c r="S69" s="270"/>
      <c r="T69" s="270"/>
      <c r="U69" s="270"/>
      <c r="V69" s="270"/>
      <c r="W69" s="270"/>
      <c r="X69" s="270"/>
      <c r="Y69" s="270"/>
    </row>
    <row r="70" spans="1:25">
      <c r="A70" s="299"/>
      <c r="B70" s="400" t="s">
        <v>523</v>
      </c>
      <c r="C70" s="400"/>
      <c r="D70" s="299"/>
      <c r="E70" s="301" t="s">
        <v>524</v>
      </c>
      <c r="F70" s="270"/>
      <c r="G70" s="270"/>
      <c r="H70" s="270"/>
      <c r="I70" s="270"/>
      <c r="J70" s="270"/>
      <c r="K70" s="270"/>
      <c r="L70" s="270"/>
      <c r="M70" s="270"/>
      <c r="N70" s="270"/>
      <c r="O70" s="270"/>
      <c r="P70" s="270"/>
      <c r="Q70" s="270"/>
      <c r="R70" s="270"/>
      <c r="S70" s="270"/>
      <c r="T70" s="270"/>
      <c r="U70" s="270"/>
      <c r="V70" s="270"/>
      <c r="W70" s="270"/>
      <c r="X70" s="270"/>
      <c r="Y70" s="270"/>
    </row>
    <row r="71" spans="1:25">
      <c r="A71" s="299"/>
      <c r="B71" s="400" t="s">
        <v>500</v>
      </c>
      <c r="C71" s="400"/>
      <c r="D71" s="299"/>
      <c r="E71" s="301" t="s">
        <v>525</v>
      </c>
      <c r="F71" s="270"/>
      <c r="G71" s="270"/>
      <c r="H71" s="270"/>
      <c r="I71" s="270"/>
      <c r="J71" s="270"/>
      <c r="K71" s="270"/>
      <c r="L71" s="270"/>
      <c r="M71" s="270"/>
      <c r="N71" s="270"/>
      <c r="O71" s="270"/>
      <c r="P71" s="270"/>
      <c r="Q71" s="270"/>
      <c r="R71" s="270"/>
      <c r="S71" s="270"/>
      <c r="T71" s="270"/>
      <c r="U71" s="270"/>
      <c r="V71" s="270"/>
      <c r="W71" s="270"/>
      <c r="X71" s="270"/>
      <c r="Y71" s="270"/>
    </row>
    <row r="72" spans="1:25">
      <c r="A72" s="299"/>
      <c r="B72" s="399" t="s">
        <v>168</v>
      </c>
      <c r="C72" s="399"/>
      <c r="D72" s="299"/>
      <c r="E72" s="300" t="s">
        <v>525</v>
      </c>
      <c r="F72" s="270"/>
      <c r="G72" s="270"/>
      <c r="H72" s="270"/>
      <c r="I72" s="270"/>
      <c r="J72" s="270"/>
      <c r="K72" s="270"/>
      <c r="L72" s="270"/>
      <c r="M72" s="270"/>
      <c r="N72" s="270"/>
      <c r="O72" s="270"/>
      <c r="P72" s="270"/>
      <c r="Q72" s="270"/>
      <c r="R72" s="270"/>
      <c r="S72" s="270"/>
      <c r="T72" s="270"/>
      <c r="U72" s="270"/>
      <c r="V72" s="270"/>
      <c r="W72" s="270"/>
      <c r="X72" s="270"/>
      <c r="Y72" s="270"/>
    </row>
    <row r="73" spans="1:25">
      <c r="A73" s="270"/>
      <c r="B73" s="270"/>
      <c r="C73" s="270"/>
      <c r="D73" s="270"/>
      <c r="E73" s="270"/>
      <c r="F73" s="270"/>
      <c r="G73" s="270"/>
      <c r="H73" s="270"/>
      <c r="I73" s="270"/>
      <c r="J73" s="270"/>
      <c r="K73" s="270"/>
      <c r="L73" s="270"/>
      <c r="M73" s="270"/>
      <c r="N73" s="270"/>
      <c r="O73" s="270"/>
      <c r="P73" s="270"/>
      <c r="Q73" s="270"/>
      <c r="R73" s="270"/>
      <c r="S73" s="270"/>
      <c r="T73" s="270"/>
      <c r="U73" s="270"/>
      <c r="V73" s="270"/>
      <c r="W73" s="270"/>
      <c r="X73" s="270"/>
      <c r="Y73" s="270"/>
    </row>
    <row r="74" spans="1:25">
      <c r="A74" s="302"/>
      <c r="B74" s="303" t="s">
        <v>169</v>
      </c>
      <c r="C74" s="304"/>
      <c r="D74" s="305"/>
      <c r="E74" s="302"/>
      <c r="F74" s="302"/>
      <c r="G74" s="302"/>
      <c r="H74" s="302"/>
      <c r="I74" s="302"/>
      <c r="J74" s="302"/>
      <c r="K74" s="302"/>
      <c r="L74" s="302"/>
      <c r="M74" s="306"/>
      <c r="N74" s="306"/>
      <c r="O74" s="306"/>
      <c r="P74" s="306"/>
      <c r="Q74" s="306"/>
      <c r="R74" s="306"/>
      <c r="S74" s="306"/>
      <c r="T74" s="306"/>
      <c r="U74" s="306"/>
      <c r="V74" s="306"/>
      <c r="W74" s="306"/>
      <c r="X74" s="306"/>
      <c r="Y74" s="306"/>
    </row>
    <row r="75" spans="1:25">
      <c r="A75" s="302"/>
      <c r="B75" s="307" t="s">
        <v>170</v>
      </c>
      <c r="C75" s="308"/>
      <c r="D75" s="309"/>
      <c r="E75" s="302"/>
      <c r="F75" s="302"/>
      <c r="G75" s="302"/>
      <c r="H75" s="302"/>
      <c r="I75" s="302"/>
      <c r="J75" s="302"/>
      <c r="K75" s="302"/>
      <c r="L75" s="302"/>
      <c r="M75" s="306"/>
      <c r="N75" s="306"/>
      <c r="O75" s="306"/>
      <c r="P75" s="306"/>
      <c r="Q75" s="306"/>
      <c r="R75" s="306"/>
      <c r="S75" s="306"/>
      <c r="T75" s="306"/>
      <c r="U75" s="306"/>
      <c r="V75" s="306"/>
      <c r="W75" s="306"/>
      <c r="X75" s="306"/>
      <c r="Y75" s="306"/>
    </row>
    <row r="76" spans="1:25">
      <c r="A76" s="302"/>
      <c r="B76" s="310" t="s">
        <v>171</v>
      </c>
      <c r="C76" s="311"/>
      <c r="D76" s="312" t="s">
        <v>103</v>
      </c>
      <c r="E76" s="302"/>
      <c r="F76" s="302"/>
      <c r="G76" s="302"/>
      <c r="H76" s="302"/>
      <c r="I76" s="302"/>
      <c r="J76" s="302"/>
      <c r="K76" s="302"/>
      <c r="L76" s="302"/>
      <c r="M76" s="306"/>
      <c r="N76" s="306"/>
      <c r="O76" s="306"/>
      <c r="P76" s="306"/>
      <c r="Q76" s="306"/>
      <c r="R76" s="306"/>
      <c r="S76" s="306"/>
      <c r="T76" s="306"/>
      <c r="U76" s="306"/>
      <c r="V76" s="306"/>
      <c r="W76" s="306"/>
      <c r="X76" s="306"/>
      <c r="Y76" s="306"/>
    </row>
    <row r="77" spans="1:25">
      <c r="A77" s="302"/>
      <c r="B77" s="310" t="s">
        <v>172</v>
      </c>
      <c r="C77" s="311"/>
      <c r="D77" s="312"/>
      <c r="E77" s="302"/>
      <c r="F77" s="302"/>
      <c r="G77" s="302"/>
      <c r="H77" s="302"/>
      <c r="I77" s="302"/>
      <c r="J77" s="302"/>
      <c r="K77" s="302"/>
      <c r="L77" s="302"/>
      <c r="M77" s="306"/>
      <c r="N77" s="306"/>
      <c r="O77" s="306"/>
      <c r="P77" s="306"/>
      <c r="Q77" s="306"/>
      <c r="R77" s="306"/>
      <c r="S77" s="306"/>
      <c r="T77" s="306"/>
      <c r="U77" s="306"/>
      <c r="V77" s="306"/>
      <c r="W77" s="306"/>
      <c r="X77" s="306"/>
      <c r="Y77" s="306"/>
    </row>
    <row r="78" spans="1:25">
      <c r="A78" s="270"/>
      <c r="B78" s="270"/>
      <c r="C78" s="313"/>
      <c r="D78" s="313"/>
      <c r="E78" s="270"/>
      <c r="F78" s="270"/>
      <c r="G78" s="270"/>
      <c r="H78" s="270"/>
      <c r="I78" s="270"/>
      <c r="J78" s="270"/>
      <c r="K78" s="270"/>
      <c r="L78" s="270"/>
      <c r="M78" s="270"/>
      <c r="N78" s="270"/>
      <c r="O78" s="270"/>
      <c r="P78" s="270"/>
      <c r="Q78" s="270"/>
      <c r="R78" s="270"/>
      <c r="S78" s="270"/>
      <c r="T78" s="270"/>
      <c r="U78" s="270"/>
      <c r="V78" s="270"/>
      <c r="W78" s="270"/>
      <c r="X78" s="270"/>
      <c r="Y78" s="270"/>
    </row>
    <row r="79" spans="1:25">
      <c r="A79" s="270"/>
      <c r="B79" s="270"/>
      <c r="C79" s="270"/>
      <c r="D79" s="314"/>
      <c r="E79" s="314"/>
      <c r="F79" s="314"/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270"/>
      <c r="R79" s="270"/>
      <c r="S79" s="270"/>
      <c r="T79" s="270"/>
      <c r="U79" s="270"/>
      <c r="V79" s="270"/>
      <c r="W79" s="270"/>
      <c r="X79" s="270"/>
      <c r="Y79" s="270"/>
    </row>
    <row r="80" spans="1:25">
      <c r="A80" s="270"/>
      <c r="B80" s="270"/>
      <c r="C80" s="272"/>
      <c r="D80" s="270"/>
      <c r="E80" s="270"/>
      <c r="F80" s="270"/>
      <c r="G80" s="270"/>
      <c r="H80" s="270"/>
      <c r="I80" s="270"/>
      <c r="J80" s="270"/>
      <c r="K80" s="270"/>
      <c r="L80" s="270"/>
      <c r="M80" s="270"/>
      <c r="N80" s="270"/>
      <c r="O80" s="270"/>
      <c r="P80" s="270"/>
      <c r="Q80" s="270"/>
      <c r="R80" s="270"/>
      <c r="S80" s="270"/>
      <c r="T80" s="270"/>
      <c r="U80" s="270"/>
      <c r="V80" s="270"/>
      <c r="W80" s="270"/>
      <c r="X80" s="270"/>
      <c r="Y80" s="270"/>
    </row>
    <row r="81" spans="4:6">
      <c r="D81" s="314"/>
      <c r="E81" s="314"/>
      <c r="F81" s="314"/>
    </row>
  </sheetData>
  <mergeCells count="12">
    <mergeCell ref="B72:C72"/>
    <mergeCell ref="A5:E5"/>
    <mergeCell ref="A6:E6"/>
    <mergeCell ref="A8:E8"/>
    <mergeCell ref="A9:E9"/>
    <mergeCell ref="B12:E12"/>
    <mergeCell ref="B14:E14"/>
    <mergeCell ref="A20:E20"/>
    <mergeCell ref="B68:C68"/>
    <mergeCell ref="B69:C69"/>
    <mergeCell ref="B70:C70"/>
    <mergeCell ref="B71:C71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AH35"/>
  <sheetViews>
    <sheetView view="pageBreakPreview" topLeftCell="A22" zoomScale="90" zoomScaleNormal="100" zoomScaleSheetLayoutView="90" workbookViewId="0">
      <selection activeCell="A30" sqref="A30:H30"/>
    </sheetView>
  </sheetViews>
  <sheetFormatPr defaultColWidth="1.28515625" defaultRowHeight="15.75"/>
  <cols>
    <col min="1" max="9" width="11.42578125" style="2" customWidth="1"/>
    <col min="10" max="34" width="20.42578125" style="2" customWidth="1"/>
    <col min="35" max="256" width="1.42578125" style="1"/>
    <col min="257" max="264" width="1.42578125" style="1" customWidth="1"/>
    <col min="265" max="512" width="1.42578125" style="1"/>
    <col min="513" max="520" width="1.42578125" style="1" customWidth="1"/>
    <col min="521" max="768" width="1.42578125" style="1"/>
    <col min="769" max="776" width="1.42578125" style="1" customWidth="1"/>
    <col min="777" max="1024" width="1.42578125" style="1"/>
    <col min="1025" max="1032" width="1.42578125" style="1" customWidth="1"/>
    <col min="1033" max="1280" width="1.42578125" style="1"/>
    <col min="1281" max="1288" width="1.42578125" style="1" customWidth="1"/>
    <col min="1289" max="1536" width="1.42578125" style="1"/>
    <col min="1537" max="1544" width="1.42578125" style="1" customWidth="1"/>
    <col min="1545" max="1792" width="1.42578125" style="1"/>
    <col min="1793" max="1800" width="1.42578125" style="1" customWidth="1"/>
    <col min="1801" max="2048" width="1.42578125" style="1"/>
    <col min="2049" max="2056" width="1.42578125" style="1" customWidth="1"/>
    <col min="2057" max="2304" width="1.42578125" style="1"/>
    <col min="2305" max="2312" width="1.42578125" style="1" customWidth="1"/>
    <col min="2313" max="2560" width="1.42578125" style="1"/>
    <col min="2561" max="2568" width="1.42578125" style="1" customWidth="1"/>
    <col min="2569" max="2816" width="1.42578125" style="1"/>
    <col min="2817" max="2824" width="1.42578125" style="1" customWidth="1"/>
    <col min="2825" max="3072" width="1.42578125" style="1"/>
    <col min="3073" max="3080" width="1.42578125" style="1" customWidth="1"/>
    <col min="3081" max="3328" width="1.42578125" style="1"/>
    <col min="3329" max="3336" width="1.42578125" style="1" customWidth="1"/>
    <col min="3337" max="3584" width="1.42578125" style="1"/>
    <col min="3585" max="3592" width="1.42578125" style="1" customWidth="1"/>
    <col min="3593" max="3840" width="1.42578125" style="1"/>
    <col min="3841" max="3848" width="1.42578125" style="1" customWidth="1"/>
    <col min="3849" max="4096" width="1.42578125" style="1"/>
    <col min="4097" max="4104" width="1.42578125" style="1" customWidth="1"/>
    <col min="4105" max="4352" width="1.42578125" style="1"/>
    <col min="4353" max="4360" width="1.42578125" style="1" customWidth="1"/>
    <col min="4361" max="4608" width="1.42578125" style="1"/>
    <col min="4609" max="4616" width="1.42578125" style="1" customWidth="1"/>
    <col min="4617" max="4864" width="1.42578125" style="1"/>
    <col min="4865" max="4872" width="1.42578125" style="1" customWidth="1"/>
    <col min="4873" max="5120" width="1.42578125" style="1"/>
    <col min="5121" max="5128" width="1.42578125" style="1" customWidth="1"/>
    <col min="5129" max="5376" width="1.42578125" style="1"/>
    <col min="5377" max="5384" width="1.42578125" style="1" customWidth="1"/>
    <col min="5385" max="5632" width="1.42578125" style="1"/>
    <col min="5633" max="5640" width="1.42578125" style="1" customWidth="1"/>
    <col min="5641" max="5888" width="1.42578125" style="1"/>
    <col min="5889" max="5896" width="1.42578125" style="1" customWidth="1"/>
    <col min="5897" max="6144" width="1.42578125" style="1"/>
    <col min="6145" max="6152" width="1.42578125" style="1" customWidth="1"/>
    <col min="6153" max="6400" width="1.42578125" style="1"/>
    <col min="6401" max="6408" width="1.42578125" style="1" customWidth="1"/>
    <col min="6409" max="6656" width="1.42578125" style="1"/>
    <col min="6657" max="6664" width="1.42578125" style="1" customWidth="1"/>
    <col min="6665" max="6912" width="1.42578125" style="1"/>
    <col min="6913" max="6920" width="1.42578125" style="1" customWidth="1"/>
    <col min="6921" max="7168" width="1.42578125" style="1"/>
    <col min="7169" max="7176" width="1.42578125" style="1" customWidth="1"/>
    <col min="7177" max="7424" width="1.42578125" style="1"/>
    <col min="7425" max="7432" width="1.42578125" style="1" customWidth="1"/>
    <col min="7433" max="7680" width="1.42578125" style="1"/>
    <col min="7681" max="7688" width="1.42578125" style="1" customWidth="1"/>
    <col min="7689" max="7936" width="1.42578125" style="1"/>
    <col min="7937" max="7944" width="1.42578125" style="1" customWidth="1"/>
    <col min="7945" max="8192" width="1.42578125" style="1"/>
    <col min="8193" max="8200" width="1.42578125" style="1" customWidth="1"/>
    <col min="8201" max="8448" width="1.42578125" style="1"/>
    <col min="8449" max="8456" width="1.42578125" style="1" customWidth="1"/>
    <col min="8457" max="8704" width="1.42578125" style="1"/>
    <col min="8705" max="8712" width="1.42578125" style="1" customWidth="1"/>
    <col min="8713" max="8960" width="1.42578125" style="1"/>
    <col min="8961" max="8968" width="1.42578125" style="1" customWidth="1"/>
    <col min="8969" max="9216" width="1.42578125" style="1"/>
    <col min="9217" max="9224" width="1.42578125" style="1" customWidth="1"/>
    <col min="9225" max="9472" width="1.42578125" style="1"/>
    <col min="9473" max="9480" width="1.42578125" style="1" customWidth="1"/>
    <col min="9481" max="9728" width="1.42578125" style="1"/>
    <col min="9729" max="9736" width="1.42578125" style="1" customWidth="1"/>
    <col min="9737" max="9984" width="1.42578125" style="1"/>
    <col min="9985" max="9992" width="1.42578125" style="1" customWidth="1"/>
    <col min="9993" max="10240" width="1.42578125" style="1"/>
    <col min="10241" max="10248" width="1.42578125" style="1" customWidth="1"/>
    <col min="10249" max="10496" width="1.42578125" style="1"/>
    <col min="10497" max="10504" width="1.42578125" style="1" customWidth="1"/>
    <col min="10505" max="10752" width="1.42578125" style="1"/>
    <col min="10753" max="10760" width="1.42578125" style="1" customWidth="1"/>
    <col min="10761" max="11008" width="1.42578125" style="1"/>
    <col min="11009" max="11016" width="1.42578125" style="1" customWidth="1"/>
    <col min="11017" max="11264" width="1.42578125" style="1"/>
    <col min="11265" max="11272" width="1.42578125" style="1" customWidth="1"/>
    <col min="11273" max="11520" width="1.42578125" style="1"/>
    <col min="11521" max="11528" width="1.42578125" style="1" customWidth="1"/>
    <col min="11529" max="11776" width="1.42578125" style="1"/>
    <col min="11777" max="11784" width="1.42578125" style="1" customWidth="1"/>
    <col min="11785" max="12032" width="1.42578125" style="1"/>
    <col min="12033" max="12040" width="1.42578125" style="1" customWidth="1"/>
    <col min="12041" max="12288" width="1.42578125" style="1"/>
    <col min="12289" max="12296" width="1.42578125" style="1" customWidth="1"/>
    <col min="12297" max="12544" width="1.42578125" style="1"/>
    <col min="12545" max="12552" width="1.42578125" style="1" customWidth="1"/>
    <col min="12553" max="12800" width="1.42578125" style="1"/>
    <col min="12801" max="12808" width="1.42578125" style="1" customWidth="1"/>
    <col min="12809" max="13056" width="1.42578125" style="1"/>
    <col min="13057" max="13064" width="1.42578125" style="1" customWidth="1"/>
    <col min="13065" max="13312" width="1.42578125" style="1"/>
    <col min="13313" max="13320" width="1.42578125" style="1" customWidth="1"/>
    <col min="13321" max="13568" width="1.42578125" style="1"/>
    <col min="13569" max="13576" width="1.42578125" style="1" customWidth="1"/>
    <col min="13577" max="13824" width="1.42578125" style="1"/>
    <col min="13825" max="13832" width="1.42578125" style="1" customWidth="1"/>
    <col min="13833" max="14080" width="1.42578125" style="1"/>
    <col min="14081" max="14088" width="1.42578125" style="1" customWidth="1"/>
    <col min="14089" max="14336" width="1.42578125" style="1"/>
    <col min="14337" max="14344" width="1.42578125" style="1" customWidth="1"/>
    <col min="14345" max="14592" width="1.42578125" style="1"/>
    <col min="14593" max="14600" width="1.42578125" style="1" customWidth="1"/>
    <col min="14601" max="14848" width="1.42578125" style="1"/>
    <col min="14849" max="14856" width="1.42578125" style="1" customWidth="1"/>
    <col min="14857" max="15104" width="1.42578125" style="1"/>
    <col min="15105" max="15112" width="1.42578125" style="1" customWidth="1"/>
    <col min="15113" max="15360" width="1.42578125" style="1"/>
    <col min="15361" max="15368" width="1.42578125" style="1" customWidth="1"/>
    <col min="15369" max="15616" width="1.42578125" style="1"/>
    <col min="15617" max="15624" width="1.42578125" style="1" customWidth="1"/>
    <col min="15625" max="15872" width="1.42578125" style="1"/>
    <col min="15873" max="15880" width="1.42578125" style="1" customWidth="1"/>
    <col min="15881" max="16128" width="1.42578125" style="1"/>
    <col min="16129" max="16136" width="1.42578125" style="1" customWidth="1"/>
    <col min="16137" max="16384" width="1.42578125" style="1"/>
  </cols>
  <sheetData>
    <row r="1" spans="1:18">
      <c r="A1" s="391" t="s">
        <v>530</v>
      </c>
      <c r="B1" s="391"/>
      <c r="C1" s="391"/>
      <c r="D1" s="391"/>
      <c r="E1" s="391"/>
      <c r="F1" s="391"/>
      <c r="G1" s="391"/>
      <c r="H1" s="391"/>
      <c r="I1" s="391"/>
    </row>
    <row r="2" spans="1:18" ht="18" customHeight="1">
      <c r="A2" s="392" t="s">
        <v>35</v>
      </c>
      <c r="B2" s="392"/>
      <c r="C2" s="392"/>
      <c r="D2" s="392"/>
      <c r="E2" s="392"/>
      <c r="F2" s="392"/>
      <c r="G2" s="392"/>
      <c r="H2" s="392"/>
      <c r="I2" s="392"/>
    </row>
    <row r="3" spans="1:18" ht="48" customHeight="1">
      <c r="A3" s="392" t="str">
        <f>Свод!D7</f>
        <v>«Реконструкция распределительных и квартальных тепловых сетей г. Благовещенска Амурской области» Объект 9 (Тепловые сети п. Моховая падь от котельной ДОС до ТК-3 L=300 м D=219 мм)</v>
      </c>
      <c r="B3" s="392"/>
      <c r="C3" s="392"/>
      <c r="D3" s="392"/>
      <c r="E3" s="392"/>
      <c r="F3" s="392"/>
      <c r="G3" s="392"/>
      <c r="H3" s="392"/>
      <c r="I3" s="392"/>
    </row>
    <row r="5" spans="1:18">
      <c r="A5" s="389" t="s">
        <v>16</v>
      </c>
      <c r="B5" s="389"/>
      <c r="C5" s="389"/>
      <c r="D5" s="389"/>
      <c r="E5" s="389"/>
      <c r="F5" s="389"/>
      <c r="G5" s="389"/>
      <c r="H5" s="389"/>
      <c r="I5" s="389"/>
      <c r="J5" s="335"/>
      <c r="K5" s="335"/>
      <c r="L5" s="335"/>
      <c r="M5" s="335"/>
      <c r="N5" s="335"/>
      <c r="O5" s="335"/>
      <c r="P5" s="335"/>
      <c r="Q5" s="335"/>
      <c r="R5" s="335"/>
    </row>
    <row r="6" spans="1:18">
      <c r="A6" s="393" t="s">
        <v>15</v>
      </c>
      <c r="B6" s="393"/>
      <c r="C6" s="393"/>
      <c r="D6" s="393"/>
      <c r="E6" s="393"/>
      <c r="F6" s="393"/>
      <c r="G6" s="393"/>
      <c r="H6" s="393"/>
      <c r="I6" s="393"/>
    </row>
    <row r="7" spans="1:18">
      <c r="A7" s="389" t="s">
        <v>14</v>
      </c>
      <c r="B7" s="389"/>
      <c r="C7" s="389"/>
      <c r="D7" s="389"/>
      <c r="E7" s="389"/>
      <c r="F7" s="389"/>
      <c r="G7" s="389"/>
      <c r="H7" s="389"/>
      <c r="I7" s="389"/>
      <c r="J7" s="336"/>
      <c r="K7" s="336"/>
      <c r="L7" s="336"/>
      <c r="M7" s="336"/>
    </row>
    <row r="8" spans="1:18">
      <c r="A8" s="389" t="s">
        <v>13</v>
      </c>
      <c r="B8" s="389"/>
      <c r="C8" s="389"/>
      <c r="D8" s="389"/>
      <c r="E8" s="389"/>
      <c r="F8" s="389"/>
      <c r="G8" s="389"/>
      <c r="H8" s="389"/>
      <c r="I8" s="389"/>
      <c r="J8" s="336"/>
      <c r="K8" s="336"/>
      <c r="L8" s="336"/>
      <c r="M8" s="336"/>
    </row>
    <row r="9" spans="1:18">
      <c r="A9" s="389" t="s">
        <v>12</v>
      </c>
      <c r="B9" s="389"/>
      <c r="C9" s="389"/>
      <c r="D9" s="389"/>
      <c r="E9" s="389"/>
      <c r="F9" s="389"/>
      <c r="G9" s="389"/>
      <c r="H9" s="389"/>
      <c r="I9" s="389"/>
      <c r="J9" s="336"/>
      <c r="K9" s="336"/>
      <c r="L9" s="336"/>
      <c r="M9" s="336"/>
    </row>
    <row r="10" spans="1:18">
      <c r="A10" s="389" t="s">
        <v>11</v>
      </c>
      <c r="B10" s="389"/>
      <c r="C10" s="389"/>
      <c r="D10" s="389"/>
      <c r="E10" s="389"/>
      <c r="F10" s="389"/>
      <c r="G10" s="389"/>
      <c r="H10" s="389"/>
      <c r="I10" s="389"/>
      <c r="J10" s="336"/>
      <c r="K10" s="336"/>
      <c r="L10" s="336"/>
      <c r="M10" s="336"/>
    </row>
    <row r="11" spans="1:18">
      <c r="A11" s="8"/>
      <c r="B11" s="8"/>
      <c r="C11" s="8"/>
      <c r="D11" s="8"/>
      <c r="E11" s="8"/>
      <c r="F11" s="8"/>
      <c r="G11" s="8"/>
      <c r="H11" s="8"/>
      <c r="I11" s="8"/>
      <c r="J11" s="336"/>
      <c r="K11" s="336"/>
      <c r="L11" s="336"/>
      <c r="M11" s="336"/>
    </row>
    <row r="12" spans="1:18">
      <c r="A12" s="8"/>
      <c r="B12" s="337"/>
      <c r="C12" s="8"/>
      <c r="D12" s="8"/>
      <c r="E12" s="338" t="s">
        <v>36</v>
      </c>
      <c r="F12" s="8"/>
      <c r="G12" s="8"/>
      <c r="H12" s="8"/>
      <c r="I12" s="8"/>
      <c r="J12" s="336"/>
      <c r="K12" s="336"/>
      <c r="L12" s="336"/>
      <c r="M12" s="336"/>
    </row>
    <row r="13" spans="1:18">
      <c r="A13" s="8"/>
      <c r="B13" s="8"/>
      <c r="C13" s="8"/>
      <c r="D13" s="8"/>
      <c r="E13" s="8"/>
      <c r="F13" s="8"/>
      <c r="G13" s="8"/>
      <c r="H13" s="8"/>
      <c r="I13" s="8"/>
      <c r="J13" s="336"/>
      <c r="K13" s="336"/>
      <c r="L13" s="336"/>
      <c r="M13" s="336"/>
    </row>
    <row r="14" spans="1:18">
      <c r="A14" s="8"/>
      <c r="C14" s="2" t="str">
        <f>CONCATENATE("= (",I20," * ",I26,"%"," * ",I30," + ",I22," * ",I26,"%"," * ",I30,") = ")</f>
        <v xml:space="preserve">= (156,057 * 27,3% * 8,14 + 180,351 * 27,3% * 8,14) = </v>
      </c>
      <c r="D14" s="8"/>
      <c r="E14" s="8"/>
      <c r="F14" s="8"/>
      <c r="G14" s="8"/>
      <c r="H14" s="8"/>
      <c r="I14" s="8"/>
      <c r="J14" s="336"/>
      <c r="K14" s="336"/>
      <c r="L14" s="336"/>
      <c r="M14" s="336"/>
    </row>
    <row r="15" spans="1:18">
      <c r="J15" s="336"/>
      <c r="K15" s="336"/>
      <c r="L15" s="336"/>
      <c r="M15" s="336"/>
    </row>
    <row r="16" spans="1:18">
      <c r="D16" s="339" t="s">
        <v>10</v>
      </c>
      <c r="E16" s="9">
        <f>ROUNDUP((I20*I26%*I30+I22*I26%*I30),4)</f>
        <v>747.57259999999997</v>
      </c>
      <c r="F16" s="8" t="s">
        <v>9</v>
      </c>
      <c r="I16" s="335"/>
      <c r="J16" s="336"/>
      <c r="K16" s="340"/>
      <c r="M16" s="336"/>
    </row>
    <row r="17" spans="1:13">
      <c r="J17" s="336"/>
      <c r="K17" s="336"/>
      <c r="L17" s="336"/>
      <c r="M17" s="336"/>
    </row>
    <row r="18" spans="1:13">
      <c r="A18" s="2" t="s">
        <v>8</v>
      </c>
      <c r="J18" s="336"/>
      <c r="K18" s="336"/>
      <c r="L18" s="336"/>
      <c r="M18" s="336"/>
    </row>
    <row r="19" spans="1:13">
      <c r="J19" s="336"/>
      <c r="K19" s="336"/>
      <c r="L19" s="336"/>
      <c r="M19" s="336"/>
    </row>
    <row r="20" spans="1:13" ht="80.25" customHeight="1">
      <c r="A20" s="388" t="s">
        <v>7</v>
      </c>
      <c r="B20" s="388"/>
      <c r="C20" s="388"/>
      <c r="D20" s="388"/>
      <c r="E20" s="388"/>
      <c r="F20" s="388"/>
      <c r="G20" s="388"/>
      <c r="H20" s="388"/>
      <c r="I20" s="6">
        <v>156.05699999999999</v>
      </c>
      <c r="J20" s="336"/>
      <c r="K20" s="336"/>
      <c r="L20" s="336"/>
      <c r="M20" s="336"/>
    </row>
    <row r="21" spans="1:13">
      <c r="I21" s="7"/>
    </row>
    <row r="22" spans="1:13" ht="80.25" customHeight="1">
      <c r="A22" s="388" t="s">
        <v>6</v>
      </c>
      <c r="B22" s="388"/>
      <c r="C22" s="388"/>
      <c r="D22" s="388"/>
      <c r="E22" s="388"/>
      <c r="F22" s="388"/>
      <c r="G22" s="388"/>
      <c r="H22" s="388"/>
      <c r="I22" s="6">
        <f>ROUNDUP((Свод!D21)/'Расчет № 1'!I29/1000,3)</f>
        <v>180.351</v>
      </c>
    </row>
    <row r="23" spans="1:13">
      <c r="A23" s="320"/>
      <c r="B23" s="320"/>
      <c r="C23" s="320"/>
      <c r="D23" s="320"/>
      <c r="E23" s="320"/>
      <c r="F23" s="320"/>
      <c r="G23" s="320"/>
      <c r="H23" s="320"/>
      <c r="I23" s="4"/>
    </row>
    <row r="24" spans="1:13">
      <c r="A24" s="388" t="s">
        <v>5</v>
      </c>
      <c r="B24" s="388"/>
      <c r="C24" s="388"/>
      <c r="D24" s="388"/>
      <c r="E24" s="319"/>
      <c r="F24" s="319"/>
      <c r="G24" s="319"/>
      <c r="H24" s="319"/>
      <c r="I24" s="6">
        <f>I20+I22</f>
        <v>336.40800000000002</v>
      </c>
    </row>
    <row r="25" spans="1:13">
      <c r="A25" s="390"/>
      <c r="B25" s="390"/>
      <c r="C25" s="390"/>
      <c r="D25" s="390"/>
      <c r="E25" s="390"/>
      <c r="F25" s="390"/>
      <c r="G25" s="390"/>
      <c r="H25" s="390"/>
      <c r="I25" s="4"/>
    </row>
    <row r="26" spans="1:13" ht="51" customHeight="1">
      <c r="A26" s="388" t="s">
        <v>93</v>
      </c>
      <c r="B26" s="388"/>
      <c r="C26" s="388"/>
      <c r="D26" s="388"/>
      <c r="E26" s="388"/>
      <c r="F26" s="388"/>
      <c r="G26" s="388"/>
      <c r="H26" s="388"/>
      <c r="I26" s="5">
        <f>'Коэф (Не менять)'!A7</f>
        <v>27.3</v>
      </c>
    </row>
    <row r="27" spans="1:13">
      <c r="A27" s="390"/>
      <c r="B27" s="390"/>
      <c r="C27" s="390"/>
      <c r="D27" s="390"/>
      <c r="E27" s="390"/>
      <c r="F27" s="390"/>
      <c r="G27" s="390"/>
      <c r="H27" s="390"/>
      <c r="I27" s="4"/>
    </row>
    <row r="28" spans="1:13">
      <c r="A28" s="387" t="s">
        <v>4</v>
      </c>
      <c r="B28" s="387"/>
      <c r="C28" s="387"/>
      <c r="D28" s="387"/>
      <c r="E28" s="387"/>
      <c r="F28" s="387"/>
      <c r="G28" s="387"/>
      <c r="H28" s="387"/>
      <c r="I28" s="5">
        <v>6.39</v>
      </c>
    </row>
    <row r="29" spans="1:13" ht="33.75" customHeight="1">
      <c r="A29" s="387"/>
      <c r="B29" s="387"/>
      <c r="C29" s="387"/>
      <c r="D29" s="387"/>
      <c r="E29" s="387"/>
      <c r="F29" s="387"/>
      <c r="G29" s="387"/>
      <c r="H29" s="387"/>
      <c r="I29" s="104">
        <v>6.4</v>
      </c>
    </row>
    <row r="30" spans="1:13" ht="83.25" customHeight="1">
      <c r="A30" s="387" t="s">
        <v>94</v>
      </c>
      <c r="B30" s="387"/>
      <c r="C30" s="387"/>
      <c r="D30" s="387"/>
      <c r="E30" s="387"/>
      <c r="F30" s="387"/>
      <c r="G30" s="387"/>
      <c r="H30" s="387"/>
      <c r="I30" s="104">
        <v>8.14</v>
      </c>
    </row>
    <row r="31" spans="1:13">
      <c r="A31" s="318"/>
      <c r="B31" s="318"/>
      <c r="C31" s="318"/>
      <c r="D31" s="318"/>
      <c r="E31" s="318"/>
      <c r="F31" s="318"/>
      <c r="G31" s="318"/>
      <c r="H31" s="318"/>
      <c r="I31" s="4"/>
    </row>
    <row r="33" spans="1:8">
      <c r="A33" s="341" t="s">
        <v>3</v>
      </c>
      <c r="B33" s="342" t="s">
        <v>91</v>
      </c>
      <c r="C33" s="2" t="str">
        <f>Свод!C28</f>
        <v>инженер-сметчик Лукьянова Н.А.</v>
      </c>
      <c r="H33" s="341"/>
    </row>
    <row r="34" spans="1:8">
      <c r="A34" s="341"/>
      <c r="B34" s="342"/>
      <c r="H34" s="341"/>
    </row>
    <row r="35" spans="1:8">
      <c r="A35" s="341" t="s">
        <v>2</v>
      </c>
      <c r="B35" s="342" t="s">
        <v>91</v>
      </c>
      <c r="E35" s="3"/>
      <c r="H35" s="341"/>
    </row>
  </sheetData>
  <mergeCells count="17">
    <mergeCell ref="A1:I1"/>
    <mergeCell ref="A2:I2"/>
    <mergeCell ref="A3:I3"/>
    <mergeCell ref="A5:I5"/>
    <mergeCell ref="A6:I6"/>
    <mergeCell ref="A30:H30"/>
    <mergeCell ref="A24:D24"/>
    <mergeCell ref="A7:I7"/>
    <mergeCell ref="A25:H25"/>
    <mergeCell ref="A26:H26"/>
    <mergeCell ref="A27:H27"/>
    <mergeCell ref="A28:H29"/>
    <mergeCell ref="A8:I8"/>
    <mergeCell ref="A9:I9"/>
    <mergeCell ref="A10:I10"/>
    <mergeCell ref="A20:H20"/>
    <mergeCell ref="A22:H22"/>
  </mergeCells>
  <pageMargins left="0.9055118110236221" right="0.70866141732283472" top="0.74803149606299213" bottom="0.74803149606299213" header="0.31496062992125984" footer="0.31496062992125984"/>
  <pageSetup paperSize="9"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F31"/>
  <sheetViews>
    <sheetView workbookViewId="0">
      <pane ySplit="1" topLeftCell="A17" activePane="bottomLeft" state="frozen"/>
      <selection activeCell="A3" sqref="A3:G3"/>
      <selection pane="bottomLeft" activeCell="C46" sqref="C46"/>
    </sheetView>
  </sheetViews>
  <sheetFormatPr defaultColWidth="1.28515625" defaultRowHeight="12.75"/>
  <cols>
    <col min="1" max="2" width="1.42578125" style="10"/>
    <col min="3" max="4" width="1.7109375" style="10" customWidth="1"/>
    <col min="5" max="5" width="1.42578125" style="10"/>
    <col min="6" max="6" width="1.7109375" style="10" customWidth="1"/>
    <col min="7" max="250" width="1.42578125" style="10"/>
    <col min="251" max="251" width="1.5703125" style="10" customWidth="1"/>
    <col min="252" max="252" width="9" style="10" customWidth="1"/>
    <col min="253" max="253" width="1.28515625" style="10" customWidth="1"/>
    <col min="254" max="261" width="1.42578125" style="10"/>
    <col min="262" max="262" width="1.7109375" style="10" customWidth="1"/>
    <col min="263" max="506" width="1.42578125" style="10"/>
    <col min="507" max="507" width="1.5703125" style="10" customWidth="1"/>
    <col min="508" max="508" width="9" style="10" customWidth="1"/>
    <col min="509" max="509" width="1.28515625" style="10" customWidth="1"/>
    <col min="510" max="517" width="1.42578125" style="10"/>
    <col min="518" max="518" width="1.7109375" style="10" customWidth="1"/>
    <col min="519" max="762" width="1.42578125" style="10"/>
    <col min="763" max="763" width="1.5703125" style="10" customWidth="1"/>
    <col min="764" max="764" width="9" style="10" customWidth="1"/>
    <col min="765" max="765" width="1.28515625" style="10" customWidth="1"/>
    <col min="766" max="773" width="1.42578125" style="10"/>
    <col min="774" max="774" width="1.7109375" style="10" customWidth="1"/>
    <col min="775" max="1018" width="1.42578125" style="10"/>
    <col min="1019" max="1019" width="1.5703125" style="10" customWidth="1"/>
    <col min="1020" max="1020" width="9" style="10" customWidth="1"/>
    <col min="1021" max="1021" width="1.28515625" style="10" customWidth="1"/>
    <col min="1022" max="1029" width="1.42578125" style="10"/>
    <col min="1030" max="1030" width="1.7109375" style="10" customWidth="1"/>
    <col min="1031" max="1274" width="1.42578125" style="10"/>
    <col min="1275" max="1275" width="1.5703125" style="10" customWidth="1"/>
    <col min="1276" max="1276" width="9" style="10" customWidth="1"/>
    <col min="1277" max="1277" width="1.28515625" style="10" customWidth="1"/>
    <col min="1278" max="1285" width="1.42578125" style="10"/>
    <col min="1286" max="1286" width="1.7109375" style="10" customWidth="1"/>
    <col min="1287" max="1530" width="1.42578125" style="10"/>
    <col min="1531" max="1531" width="1.5703125" style="10" customWidth="1"/>
    <col min="1532" max="1532" width="9" style="10" customWidth="1"/>
    <col min="1533" max="1533" width="1.28515625" style="10" customWidth="1"/>
    <col min="1534" max="1541" width="1.42578125" style="10"/>
    <col min="1542" max="1542" width="1.7109375" style="10" customWidth="1"/>
    <col min="1543" max="1786" width="1.42578125" style="10"/>
    <col min="1787" max="1787" width="1.5703125" style="10" customWidth="1"/>
    <col min="1788" max="1788" width="9" style="10" customWidth="1"/>
    <col min="1789" max="1789" width="1.28515625" style="10" customWidth="1"/>
    <col min="1790" max="1797" width="1.42578125" style="10"/>
    <col min="1798" max="1798" width="1.7109375" style="10" customWidth="1"/>
    <col min="1799" max="2042" width="1.42578125" style="10"/>
    <col min="2043" max="2043" width="1.5703125" style="10" customWidth="1"/>
    <col min="2044" max="2044" width="9" style="10" customWidth="1"/>
    <col min="2045" max="2045" width="1.28515625" style="10" customWidth="1"/>
    <col min="2046" max="2053" width="1.42578125" style="10"/>
    <col min="2054" max="2054" width="1.7109375" style="10" customWidth="1"/>
    <col min="2055" max="2298" width="1.42578125" style="10"/>
    <col min="2299" max="2299" width="1.5703125" style="10" customWidth="1"/>
    <col min="2300" max="2300" width="9" style="10" customWidth="1"/>
    <col min="2301" max="2301" width="1.28515625" style="10" customWidth="1"/>
    <col min="2302" max="2309" width="1.42578125" style="10"/>
    <col min="2310" max="2310" width="1.7109375" style="10" customWidth="1"/>
    <col min="2311" max="2554" width="1.42578125" style="10"/>
    <col min="2555" max="2555" width="1.5703125" style="10" customWidth="1"/>
    <col min="2556" max="2556" width="9" style="10" customWidth="1"/>
    <col min="2557" max="2557" width="1.28515625" style="10" customWidth="1"/>
    <col min="2558" max="2565" width="1.42578125" style="10"/>
    <col min="2566" max="2566" width="1.7109375" style="10" customWidth="1"/>
    <col min="2567" max="2810" width="1.42578125" style="10"/>
    <col min="2811" max="2811" width="1.5703125" style="10" customWidth="1"/>
    <col min="2812" max="2812" width="9" style="10" customWidth="1"/>
    <col min="2813" max="2813" width="1.28515625" style="10" customWidth="1"/>
    <col min="2814" max="2821" width="1.42578125" style="10"/>
    <col min="2822" max="2822" width="1.7109375" style="10" customWidth="1"/>
    <col min="2823" max="3066" width="1.42578125" style="10"/>
    <col min="3067" max="3067" width="1.5703125" style="10" customWidth="1"/>
    <col min="3068" max="3068" width="9" style="10" customWidth="1"/>
    <col min="3069" max="3069" width="1.28515625" style="10" customWidth="1"/>
    <col min="3070" max="3077" width="1.42578125" style="10"/>
    <col min="3078" max="3078" width="1.7109375" style="10" customWidth="1"/>
    <col min="3079" max="3322" width="1.42578125" style="10"/>
    <col min="3323" max="3323" width="1.5703125" style="10" customWidth="1"/>
    <col min="3324" max="3324" width="9" style="10" customWidth="1"/>
    <col min="3325" max="3325" width="1.28515625" style="10" customWidth="1"/>
    <col min="3326" max="3333" width="1.42578125" style="10"/>
    <col min="3334" max="3334" width="1.7109375" style="10" customWidth="1"/>
    <col min="3335" max="3578" width="1.42578125" style="10"/>
    <col min="3579" max="3579" width="1.5703125" style="10" customWidth="1"/>
    <col min="3580" max="3580" width="9" style="10" customWidth="1"/>
    <col min="3581" max="3581" width="1.28515625" style="10" customWidth="1"/>
    <col min="3582" max="3589" width="1.42578125" style="10"/>
    <col min="3590" max="3590" width="1.7109375" style="10" customWidth="1"/>
    <col min="3591" max="3834" width="1.42578125" style="10"/>
    <col min="3835" max="3835" width="1.5703125" style="10" customWidth="1"/>
    <col min="3836" max="3836" width="9" style="10" customWidth="1"/>
    <col min="3837" max="3837" width="1.28515625" style="10" customWidth="1"/>
    <col min="3838" max="3845" width="1.42578125" style="10"/>
    <col min="3846" max="3846" width="1.7109375" style="10" customWidth="1"/>
    <col min="3847" max="4090" width="1.42578125" style="10"/>
    <col min="4091" max="4091" width="1.5703125" style="10" customWidth="1"/>
    <col min="4092" max="4092" width="9" style="10" customWidth="1"/>
    <col min="4093" max="4093" width="1.28515625" style="10" customWidth="1"/>
    <col min="4094" max="4101" width="1.42578125" style="10"/>
    <col min="4102" max="4102" width="1.7109375" style="10" customWidth="1"/>
    <col min="4103" max="4346" width="1.42578125" style="10"/>
    <col min="4347" max="4347" width="1.5703125" style="10" customWidth="1"/>
    <col min="4348" max="4348" width="9" style="10" customWidth="1"/>
    <col min="4349" max="4349" width="1.28515625" style="10" customWidth="1"/>
    <col min="4350" max="4357" width="1.42578125" style="10"/>
    <col min="4358" max="4358" width="1.7109375" style="10" customWidth="1"/>
    <col min="4359" max="4602" width="1.42578125" style="10"/>
    <col min="4603" max="4603" width="1.5703125" style="10" customWidth="1"/>
    <col min="4604" max="4604" width="9" style="10" customWidth="1"/>
    <col min="4605" max="4605" width="1.28515625" style="10" customWidth="1"/>
    <col min="4606" max="4613" width="1.42578125" style="10"/>
    <col min="4614" max="4614" width="1.7109375" style="10" customWidth="1"/>
    <col min="4615" max="4858" width="1.42578125" style="10"/>
    <col min="4859" max="4859" width="1.5703125" style="10" customWidth="1"/>
    <col min="4860" max="4860" width="9" style="10" customWidth="1"/>
    <col min="4861" max="4861" width="1.28515625" style="10" customWidth="1"/>
    <col min="4862" max="4869" width="1.42578125" style="10"/>
    <col min="4870" max="4870" width="1.7109375" style="10" customWidth="1"/>
    <col min="4871" max="5114" width="1.42578125" style="10"/>
    <col min="5115" max="5115" width="1.5703125" style="10" customWidth="1"/>
    <col min="5116" max="5116" width="9" style="10" customWidth="1"/>
    <col min="5117" max="5117" width="1.28515625" style="10" customWidth="1"/>
    <col min="5118" max="5125" width="1.42578125" style="10"/>
    <col min="5126" max="5126" width="1.7109375" style="10" customWidth="1"/>
    <col min="5127" max="5370" width="1.42578125" style="10"/>
    <col min="5371" max="5371" width="1.5703125" style="10" customWidth="1"/>
    <col min="5372" max="5372" width="9" style="10" customWidth="1"/>
    <col min="5373" max="5373" width="1.28515625" style="10" customWidth="1"/>
    <col min="5374" max="5381" width="1.42578125" style="10"/>
    <col min="5382" max="5382" width="1.7109375" style="10" customWidth="1"/>
    <col min="5383" max="5626" width="1.42578125" style="10"/>
    <col min="5627" max="5627" width="1.5703125" style="10" customWidth="1"/>
    <col min="5628" max="5628" width="9" style="10" customWidth="1"/>
    <col min="5629" max="5629" width="1.28515625" style="10" customWidth="1"/>
    <col min="5630" max="5637" width="1.42578125" style="10"/>
    <col min="5638" max="5638" width="1.7109375" style="10" customWidth="1"/>
    <col min="5639" max="5882" width="1.42578125" style="10"/>
    <col min="5883" max="5883" width="1.5703125" style="10" customWidth="1"/>
    <col min="5884" max="5884" width="9" style="10" customWidth="1"/>
    <col min="5885" max="5885" width="1.28515625" style="10" customWidth="1"/>
    <col min="5886" max="5893" width="1.42578125" style="10"/>
    <col min="5894" max="5894" width="1.7109375" style="10" customWidth="1"/>
    <col min="5895" max="6138" width="1.42578125" style="10"/>
    <col min="6139" max="6139" width="1.5703125" style="10" customWidth="1"/>
    <col min="6140" max="6140" width="9" style="10" customWidth="1"/>
    <col min="6141" max="6141" width="1.28515625" style="10" customWidth="1"/>
    <col min="6142" max="6149" width="1.42578125" style="10"/>
    <col min="6150" max="6150" width="1.7109375" style="10" customWidth="1"/>
    <col min="6151" max="6394" width="1.42578125" style="10"/>
    <col min="6395" max="6395" width="1.5703125" style="10" customWidth="1"/>
    <col min="6396" max="6396" width="9" style="10" customWidth="1"/>
    <col min="6397" max="6397" width="1.28515625" style="10" customWidth="1"/>
    <col min="6398" max="6405" width="1.42578125" style="10"/>
    <col min="6406" max="6406" width="1.7109375" style="10" customWidth="1"/>
    <col min="6407" max="6650" width="1.42578125" style="10"/>
    <col min="6651" max="6651" width="1.5703125" style="10" customWidth="1"/>
    <col min="6652" max="6652" width="9" style="10" customWidth="1"/>
    <col min="6653" max="6653" width="1.28515625" style="10" customWidth="1"/>
    <col min="6654" max="6661" width="1.42578125" style="10"/>
    <col min="6662" max="6662" width="1.7109375" style="10" customWidth="1"/>
    <col min="6663" max="6906" width="1.42578125" style="10"/>
    <col min="6907" max="6907" width="1.5703125" style="10" customWidth="1"/>
    <col min="6908" max="6908" width="9" style="10" customWidth="1"/>
    <col min="6909" max="6909" width="1.28515625" style="10" customWidth="1"/>
    <col min="6910" max="6917" width="1.42578125" style="10"/>
    <col min="6918" max="6918" width="1.7109375" style="10" customWidth="1"/>
    <col min="6919" max="7162" width="1.42578125" style="10"/>
    <col min="7163" max="7163" width="1.5703125" style="10" customWidth="1"/>
    <col min="7164" max="7164" width="9" style="10" customWidth="1"/>
    <col min="7165" max="7165" width="1.28515625" style="10" customWidth="1"/>
    <col min="7166" max="7173" width="1.42578125" style="10"/>
    <col min="7174" max="7174" width="1.7109375" style="10" customWidth="1"/>
    <col min="7175" max="7418" width="1.42578125" style="10"/>
    <col min="7419" max="7419" width="1.5703125" style="10" customWidth="1"/>
    <col min="7420" max="7420" width="9" style="10" customWidth="1"/>
    <col min="7421" max="7421" width="1.28515625" style="10" customWidth="1"/>
    <col min="7422" max="7429" width="1.42578125" style="10"/>
    <col min="7430" max="7430" width="1.7109375" style="10" customWidth="1"/>
    <col min="7431" max="7674" width="1.42578125" style="10"/>
    <col min="7675" max="7675" width="1.5703125" style="10" customWidth="1"/>
    <col min="7676" max="7676" width="9" style="10" customWidth="1"/>
    <col min="7677" max="7677" width="1.28515625" style="10" customWidth="1"/>
    <col min="7678" max="7685" width="1.42578125" style="10"/>
    <col min="7686" max="7686" width="1.7109375" style="10" customWidth="1"/>
    <col min="7687" max="7930" width="1.42578125" style="10"/>
    <col min="7931" max="7931" width="1.5703125" style="10" customWidth="1"/>
    <col min="7932" max="7932" width="9" style="10" customWidth="1"/>
    <col min="7933" max="7933" width="1.28515625" style="10" customWidth="1"/>
    <col min="7934" max="7941" width="1.42578125" style="10"/>
    <col min="7942" max="7942" width="1.7109375" style="10" customWidth="1"/>
    <col min="7943" max="8186" width="1.42578125" style="10"/>
    <col min="8187" max="8187" width="1.5703125" style="10" customWidth="1"/>
    <col min="8188" max="8188" width="9" style="10" customWidth="1"/>
    <col min="8189" max="8189" width="1.28515625" style="10" customWidth="1"/>
    <col min="8190" max="8197" width="1.42578125" style="10"/>
    <col min="8198" max="8198" width="1.7109375" style="10" customWidth="1"/>
    <col min="8199" max="8442" width="1.42578125" style="10"/>
    <col min="8443" max="8443" width="1.5703125" style="10" customWidth="1"/>
    <col min="8444" max="8444" width="9" style="10" customWidth="1"/>
    <col min="8445" max="8445" width="1.28515625" style="10" customWidth="1"/>
    <col min="8446" max="8453" width="1.42578125" style="10"/>
    <col min="8454" max="8454" width="1.7109375" style="10" customWidth="1"/>
    <col min="8455" max="8698" width="1.42578125" style="10"/>
    <col min="8699" max="8699" width="1.5703125" style="10" customWidth="1"/>
    <col min="8700" max="8700" width="9" style="10" customWidth="1"/>
    <col min="8701" max="8701" width="1.28515625" style="10" customWidth="1"/>
    <col min="8702" max="8709" width="1.42578125" style="10"/>
    <col min="8710" max="8710" width="1.7109375" style="10" customWidth="1"/>
    <col min="8711" max="8954" width="1.42578125" style="10"/>
    <col min="8955" max="8955" width="1.5703125" style="10" customWidth="1"/>
    <col min="8956" max="8956" width="9" style="10" customWidth="1"/>
    <col min="8957" max="8957" width="1.28515625" style="10" customWidth="1"/>
    <col min="8958" max="8965" width="1.42578125" style="10"/>
    <col min="8966" max="8966" width="1.7109375" style="10" customWidth="1"/>
    <col min="8967" max="9210" width="1.42578125" style="10"/>
    <col min="9211" max="9211" width="1.5703125" style="10" customWidth="1"/>
    <col min="9212" max="9212" width="9" style="10" customWidth="1"/>
    <col min="9213" max="9213" width="1.28515625" style="10" customWidth="1"/>
    <col min="9214" max="9221" width="1.42578125" style="10"/>
    <col min="9222" max="9222" width="1.7109375" style="10" customWidth="1"/>
    <col min="9223" max="9466" width="1.42578125" style="10"/>
    <col min="9467" max="9467" width="1.5703125" style="10" customWidth="1"/>
    <col min="9468" max="9468" width="9" style="10" customWidth="1"/>
    <col min="9469" max="9469" width="1.28515625" style="10" customWidth="1"/>
    <col min="9470" max="9477" width="1.42578125" style="10"/>
    <col min="9478" max="9478" width="1.7109375" style="10" customWidth="1"/>
    <col min="9479" max="9722" width="1.42578125" style="10"/>
    <col min="9723" max="9723" width="1.5703125" style="10" customWidth="1"/>
    <col min="9724" max="9724" width="9" style="10" customWidth="1"/>
    <col min="9725" max="9725" width="1.28515625" style="10" customWidth="1"/>
    <col min="9726" max="9733" width="1.42578125" style="10"/>
    <col min="9734" max="9734" width="1.7109375" style="10" customWidth="1"/>
    <col min="9735" max="9978" width="1.42578125" style="10"/>
    <col min="9979" max="9979" width="1.5703125" style="10" customWidth="1"/>
    <col min="9980" max="9980" width="9" style="10" customWidth="1"/>
    <col min="9981" max="9981" width="1.28515625" style="10" customWidth="1"/>
    <col min="9982" max="9989" width="1.42578125" style="10"/>
    <col min="9990" max="9990" width="1.7109375" style="10" customWidth="1"/>
    <col min="9991" max="10234" width="1.42578125" style="10"/>
    <col min="10235" max="10235" width="1.5703125" style="10" customWidth="1"/>
    <col min="10236" max="10236" width="9" style="10" customWidth="1"/>
    <col min="10237" max="10237" width="1.28515625" style="10" customWidth="1"/>
    <col min="10238" max="10245" width="1.42578125" style="10"/>
    <col min="10246" max="10246" width="1.7109375" style="10" customWidth="1"/>
    <col min="10247" max="10490" width="1.42578125" style="10"/>
    <col min="10491" max="10491" width="1.5703125" style="10" customWidth="1"/>
    <col min="10492" max="10492" width="9" style="10" customWidth="1"/>
    <col min="10493" max="10493" width="1.28515625" style="10" customWidth="1"/>
    <col min="10494" max="10501" width="1.42578125" style="10"/>
    <col min="10502" max="10502" width="1.7109375" style="10" customWidth="1"/>
    <col min="10503" max="10746" width="1.42578125" style="10"/>
    <col min="10747" max="10747" width="1.5703125" style="10" customWidth="1"/>
    <col min="10748" max="10748" width="9" style="10" customWidth="1"/>
    <col min="10749" max="10749" width="1.28515625" style="10" customWidth="1"/>
    <col min="10750" max="10757" width="1.42578125" style="10"/>
    <col min="10758" max="10758" width="1.7109375" style="10" customWidth="1"/>
    <col min="10759" max="11002" width="1.42578125" style="10"/>
    <col min="11003" max="11003" width="1.5703125" style="10" customWidth="1"/>
    <col min="11004" max="11004" width="9" style="10" customWidth="1"/>
    <col min="11005" max="11005" width="1.28515625" style="10" customWidth="1"/>
    <col min="11006" max="11013" width="1.42578125" style="10"/>
    <col min="11014" max="11014" width="1.7109375" style="10" customWidth="1"/>
    <col min="11015" max="11258" width="1.42578125" style="10"/>
    <col min="11259" max="11259" width="1.5703125" style="10" customWidth="1"/>
    <col min="11260" max="11260" width="9" style="10" customWidth="1"/>
    <col min="11261" max="11261" width="1.28515625" style="10" customWidth="1"/>
    <col min="11262" max="11269" width="1.42578125" style="10"/>
    <col min="11270" max="11270" width="1.7109375" style="10" customWidth="1"/>
    <col min="11271" max="11514" width="1.42578125" style="10"/>
    <col min="11515" max="11515" width="1.5703125" style="10" customWidth="1"/>
    <col min="11516" max="11516" width="9" style="10" customWidth="1"/>
    <col min="11517" max="11517" width="1.28515625" style="10" customWidth="1"/>
    <col min="11518" max="11525" width="1.42578125" style="10"/>
    <col min="11526" max="11526" width="1.7109375" style="10" customWidth="1"/>
    <col min="11527" max="11770" width="1.42578125" style="10"/>
    <col min="11771" max="11771" width="1.5703125" style="10" customWidth="1"/>
    <col min="11772" max="11772" width="9" style="10" customWidth="1"/>
    <col min="11773" max="11773" width="1.28515625" style="10" customWidth="1"/>
    <col min="11774" max="11781" width="1.42578125" style="10"/>
    <col min="11782" max="11782" width="1.7109375" style="10" customWidth="1"/>
    <col min="11783" max="12026" width="1.42578125" style="10"/>
    <col min="12027" max="12027" width="1.5703125" style="10" customWidth="1"/>
    <col min="12028" max="12028" width="9" style="10" customWidth="1"/>
    <col min="12029" max="12029" width="1.28515625" style="10" customWidth="1"/>
    <col min="12030" max="12037" width="1.42578125" style="10"/>
    <col min="12038" max="12038" width="1.7109375" style="10" customWidth="1"/>
    <col min="12039" max="12282" width="1.42578125" style="10"/>
    <col min="12283" max="12283" width="1.5703125" style="10" customWidth="1"/>
    <col min="12284" max="12284" width="9" style="10" customWidth="1"/>
    <col min="12285" max="12285" width="1.28515625" style="10" customWidth="1"/>
    <col min="12286" max="12293" width="1.42578125" style="10"/>
    <col min="12294" max="12294" width="1.7109375" style="10" customWidth="1"/>
    <col min="12295" max="12538" width="1.42578125" style="10"/>
    <col min="12539" max="12539" width="1.5703125" style="10" customWidth="1"/>
    <col min="12540" max="12540" width="9" style="10" customWidth="1"/>
    <col min="12541" max="12541" width="1.28515625" style="10" customWidth="1"/>
    <col min="12542" max="12549" width="1.42578125" style="10"/>
    <col min="12550" max="12550" width="1.7109375" style="10" customWidth="1"/>
    <col min="12551" max="12794" width="1.42578125" style="10"/>
    <col min="12795" max="12795" width="1.5703125" style="10" customWidth="1"/>
    <col min="12796" max="12796" width="9" style="10" customWidth="1"/>
    <col min="12797" max="12797" width="1.28515625" style="10" customWidth="1"/>
    <col min="12798" max="12805" width="1.42578125" style="10"/>
    <col min="12806" max="12806" width="1.7109375" style="10" customWidth="1"/>
    <col min="12807" max="13050" width="1.42578125" style="10"/>
    <col min="13051" max="13051" width="1.5703125" style="10" customWidth="1"/>
    <col min="13052" max="13052" width="9" style="10" customWidth="1"/>
    <col min="13053" max="13053" width="1.28515625" style="10" customWidth="1"/>
    <col min="13054" max="13061" width="1.42578125" style="10"/>
    <col min="13062" max="13062" width="1.7109375" style="10" customWidth="1"/>
    <col min="13063" max="13306" width="1.42578125" style="10"/>
    <col min="13307" max="13307" width="1.5703125" style="10" customWidth="1"/>
    <col min="13308" max="13308" width="9" style="10" customWidth="1"/>
    <col min="13309" max="13309" width="1.28515625" style="10" customWidth="1"/>
    <col min="13310" max="13317" width="1.42578125" style="10"/>
    <col min="13318" max="13318" width="1.7109375" style="10" customWidth="1"/>
    <col min="13319" max="13562" width="1.42578125" style="10"/>
    <col min="13563" max="13563" width="1.5703125" style="10" customWidth="1"/>
    <col min="13564" max="13564" width="9" style="10" customWidth="1"/>
    <col min="13565" max="13565" width="1.28515625" style="10" customWidth="1"/>
    <col min="13566" max="13573" width="1.42578125" style="10"/>
    <col min="13574" max="13574" width="1.7109375" style="10" customWidth="1"/>
    <col min="13575" max="13818" width="1.42578125" style="10"/>
    <col min="13819" max="13819" width="1.5703125" style="10" customWidth="1"/>
    <col min="13820" max="13820" width="9" style="10" customWidth="1"/>
    <col min="13821" max="13821" width="1.28515625" style="10" customWidth="1"/>
    <col min="13822" max="13829" width="1.42578125" style="10"/>
    <col min="13830" max="13830" width="1.7109375" style="10" customWidth="1"/>
    <col min="13831" max="14074" width="1.42578125" style="10"/>
    <col min="14075" max="14075" width="1.5703125" style="10" customWidth="1"/>
    <col min="14076" max="14076" width="9" style="10" customWidth="1"/>
    <col min="14077" max="14077" width="1.28515625" style="10" customWidth="1"/>
    <col min="14078" max="14085" width="1.42578125" style="10"/>
    <col min="14086" max="14086" width="1.7109375" style="10" customWidth="1"/>
    <col min="14087" max="14330" width="1.42578125" style="10"/>
    <col min="14331" max="14331" width="1.5703125" style="10" customWidth="1"/>
    <col min="14332" max="14332" width="9" style="10" customWidth="1"/>
    <col min="14333" max="14333" width="1.28515625" style="10" customWidth="1"/>
    <col min="14334" max="14341" width="1.42578125" style="10"/>
    <col min="14342" max="14342" width="1.7109375" style="10" customWidth="1"/>
    <col min="14343" max="14586" width="1.42578125" style="10"/>
    <col min="14587" max="14587" width="1.5703125" style="10" customWidth="1"/>
    <col min="14588" max="14588" width="9" style="10" customWidth="1"/>
    <col min="14589" max="14589" width="1.28515625" style="10" customWidth="1"/>
    <col min="14590" max="14597" width="1.42578125" style="10"/>
    <col min="14598" max="14598" width="1.7109375" style="10" customWidth="1"/>
    <col min="14599" max="14842" width="1.42578125" style="10"/>
    <col min="14843" max="14843" width="1.5703125" style="10" customWidth="1"/>
    <col min="14844" max="14844" width="9" style="10" customWidth="1"/>
    <col min="14845" max="14845" width="1.28515625" style="10" customWidth="1"/>
    <col min="14846" max="14853" width="1.42578125" style="10"/>
    <col min="14854" max="14854" width="1.7109375" style="10" customWidth="1"/>
    <col min="14855" max="15098" width="1.42578125" style="10"/>
    <col min="15099" max="15099" width="1.5703125" style="10" customWidth="1"/>
    <col min="15100" max="15100" width="9" style="10" customWidth="1"/>
    <col min="15101" max="15101" width="1.28515625" style="10" customWidth="1"/>
    <col min="15102" max="15109" width="1.42578125" style="10"/>
    <col min="15110" max="15110" width="1.7109375" style="10" customWidth="1"/>
    <col min="15111" max="15354" width="1.42578125" style="10"/>
    <col min="15355" max="15355" width="1.5703125" style="10" customWidth="1"/>
    <col min="15356" max="15356" width="9" style="10" customWidth="1"/>
    <col min="15357" max="15357" width="1.28515625" style="10" customWidth="1"/>
    <col min="15358" max="15365" width="1.42578125" style="10"/>
    <col min="15366" max="15366" width="1.7109375" style="10" customWidth="1"/>
    <col min="15367" max="15610" width="1.42578125" style="10"/>
    <col min="15611" max="15611" width="1.5703125" style="10" customWidth="1"/>
    <col min="15612" max="15612" width="9" style="10" customWidth="1"/>
    <col min="15613" max="15613" width="1.28515625" style="10" customWidth="1"/>
    <col min="15614" max="15621" width="1.42578125" style="10"/>
    <col min="15622" max="15622" width="1.7109375" style="10" customWidth="1"/>
    <col min="15623" max="15866" width="1.42578125" style="10"/>
    <col min="15867" max="15867" width="1.5703125" style="10" customWidth="1"/>
    <col min="15868" max="15868" width="9" style="10" customWidth="1"/>
    <col min="15869" max="15869" width="1.28515625" style="10" customWidth="1"/>
    <col min="15870" max="15877" width="1.42578125" style="10"/>
    <col min="15878" max="15878" width="1.7109375" style="10" customWidth="1"/>
    <col min="15879" max="16122" width="1.42578125" style="10"/>
    <col min="16123" max="16123" width="1.5703125" style="10" customWidth="1"/>
    <col min="16124" max="16124" width="9" style="10" customWidth="1"/>
    <col min="16125" max="16125" width="1.28515625" style="10" customWidth="1"/>
    <col min="16126" max="16133" width="1.42578125" style="10"/>
    <col min="16134" max="16134" width="1.7109375" style="10" customWidth="1"/>
    <col min="16135" max="16384" width="1.42578125" style="10"/>
  </cols>
  <sheetData>
    <row r="1" spans="1:6" ht="15" customHeight="1">
      <c r="D1" s="394" t="s">
        <v>17</v>
      </c>
      <c r="E1" s="395"/>
      <c r="F1" s="396"/>
    </row>
    <row r="2" spans="1:6" ht="12.75" customHeight="1">
      <c r="D2" s="11" t="s">
        <v>18</v>
      </c>
      <c r="E2" s="12" t="s">
        <v>19</v>
      </c>
      <c r="F2" s="13"/>
    </row>
    <row r="3" spans="1:6" ht="12.75" customHeight="1">
      <c r="D3" s="11"/>
      <c r="E3" s="14" t="s">
        <v>20</v>
      </c>
      <c r="F3" s="15" t="s">
        <v>21</v>
      </c>
    </row>
    <row r="4" spans="1:6" ht="13.5" thickBot="1">
      <c r="C4" s="16" t="b">
        <f>AND(E4&lt;$A$5,$A$5&lt;=F4)</f>
        <v>0</v>
      </c>
      <c r="D4" s="11">
        <v>33.75</v>
      </c>
      <c r="E4" s="14">
        <v>0</v>
      </c>
      <c r="F4" s="15">
        <v>0.15</v>
      </c>
    </row>
    <row r="5" spans="1:6" ht="13.5" thickBot="1">
      <c r="A5" s="17">
        <f>'Расчет № 1'!I24/1000</f>
        <v>0.33640800000000004</v>
      </c>
      <c r="C5" s="16" t="b">
        <f t="shared" ref="C5:C31" si="0">AND(E5&lt;$A$5,$A$5&lt;=F5)</f>
        <v>0</v>
      </c>
      <c r="D5" s="11">
        <v>29.25</v>
      </c>
      <c r="E5" s="14">
        <v>0.15</v>
      </c>
      <c r="F5" s="15">
        <v>0.25</v>
      </c>
    </row>
    <row r="6" spans="1:6" ht="13.5" thickBot="1">
      <c r="A6" s="18"/>
      <c r="C6" s="16" t="b">
        <f t="shared" si="0"/>
        <v>1</v>
      </c>
      <c r="D6" s="11">
        <v>27.3</v>
      </c>
      <c r="E6" s="14">
        <v>0.25</v>
      </c>
      <c r="F6" s="15">
        <f>E7</f>
        <v>0.5</v>
      </c>
    </row>
    <row r="7" spans="1:6" ht="13.5" thickBot="1">
      <c r="A7" s="19">
        <f>VLOOKUP(TRUE,C4:F31,2,0)</f>
        <v>27.3</v>
      </c>
      <c r="C7" s="16" t="b">
        <f t="shared" si="0"/>
        <v>0</v>
      </c>
      <c r="D7" s="11">
        <v>20.22</v>
      </c>
      <c r="E7" s="14">
        <v>0.5</v>
      </c>
      <c r="F7" s="15">
        <f t="shared" ref="F7:F30" si="1">E8</f>
        <v>0.75</v>
      </c>
    </row>
    <row r="8" spans="1:6">
      <c r="C8" s="16" t="b">
        <f t="shared" si="0"/>
        <v>0</v>
      </c>
      <c r="D8" s="11">
        <v>16.649999999999999</v>
      </c>
      <c r="E8" s="14">
        <v>0.75</v>
      </c>
      <c r="F8" s="15">
        <f t="shared" si="1"/>
        <v>1</v>
      </c>
    </row>
    <row r="9" spans="1:6">
      <c r="C9" s="16" t="b">
        <f t="shared" si="0"/>
        <v>0</v>
      </c>
      <c r="D9" s="11">
        <v>12.69</v>
      </c>
      <c r="E9" s="14">
        <v>1</v>
      </c>
      <c r="F9" s="15">
        <f t="shared" si="1"/>
        <v>1.5</v>
      </c>
    </row>
    <row r="10" spans="1:6">
      <c r="C10" s="16" t="b">
        <f t="shared" si="0"/>
        <v>0</v>
      </c>
      <c r="D10" s="11">
        <v>11.88</v>
      </c>
      <c r="E10" s="14">
        <v>1.5</v>
      </c>
      <c r="F10" s="15">
        <f t="shared" si="1"/>
        <v>3</v>
      </c>
    </row>
    <row r="11" spans="1:6">
      <c r="C11" s="16" t="b">
        <f t="shared" si="0"/>
        <v>0</v>
      </c>
      <c r="D11" s="11">
        <v>10.98</v>
      </c>
      <c r="E11" s="14">
        <v>3</v>
      </c>
      <c r="F11" s="15">
        <f t="shared" si="1"/>
        <v>4</v>
      </c>
    </row>
    <row r="12" spans="1:6">
      <c r="C12" s="16" t="b">
        <f t="shared" si="0"/>
        <v>0</v>
      </c>
      <c r="D12" s="11">
        <v>8.77</v>
      </c>
      <c r="E12" s="14">
        <v>4</v>
      </c>
      <c r="F12" s="15">
        <f t="shared" si="1"/>
        <v>6</v>
      </c>
    </row>
    <row r="13" spans="1:6">
      <c r="C13" s="16" t="b">
        <f t="shared" si="0"/>
        <v>0</v>
      </c>
      <c r="D13" s="11">
        <v>7.07</v>
      </c>
      <c r="E13" s="14">
        <v>6</v>
      </c>
      <c r="F13" s="15">
        <f t="shared" si="1"/>
        <v>8</v>
      </c>
    </row>
    <row r="14" spans="1:6">
      <c r="C14" s="16" t="b">
        <f t="shared" si="0"/>
        <v>0</v>
      </c>
      <c r="D14" s="11">
        <v>6.15</v>
      </c>
      <c r="E14" s="14">
        <v>8</v>
      </c>
      <c r="F14" s="15">
        <f t="shared" si="1"/>
        <v>12</v>
      </c>
    </row>
    <row r="15" spans="1:6">
      <c r="C15" s="16" t="b">
        <f t="shared" si="0"/>
        <v>0</v>
      </c>
      <c r="D15" s="11">
        <v>4.76</v>
      </c>
      <c r="E15" s="14">
        <v>12</v>
      </c>
      <c r="F15" s="15">
        <f t="shared" si="1"/>
        <v>18</v>
      </c>
    </row>
    <row r="16" spans="1:6">
      <c r="C16" s="16" t="b">
        <f t="shared" si="0"/>
        <v>0</v>
      </c>
      <c r="D16" s="11">
        <v>4.13</v>
      </c>
      <c r="E16" s="14">
        <v>18</v>
      </c>
      <c r="F16" s="15">
        <f t="shared" si="1"/>
        <v>24</v>
      </c>
    </row>
    <row r="17" spans="3:6">
      <c r="C17" s="16" t="b">
        <f t="shared" si="0"/>
        <v>0</v>
      </c>
      <c r="D17" s="11">
        <v>3.52</v>
      </c>
      <c r="E17" s="14">
        <v>24</v>
      </c>
      <c r="F17" s="15">
        <f t="shared" si="1"/>
        <v>30</v>
      </c>
    </row>
    <row r="18" spans="3:6">
      <c r="C18" s="16" t="b">
        <f t="shared" si="0"/>
        <v>0</v>
      </c>
      <c r="D18" s="11">
        <v>3.06</v>
      </c>
      <c r="E18" s="20">
        <v>30</v>
      </c>
      <c r="F18" s="15">
        <f t="shared" si="1"/>
        <v>36</v>
      </c>
    </row>
    <row r="19" spans="3:6">
      <c r="C19" s="16" t="b">
        <f t="shared" si="0"/>
        <v>0</v>
      </c>
      <c r="D19" s="11">
        <v>2.62</v>
      </c>
      <c r="E19" s="14">
        <v>36</v>
      </c>
      <c r="F19" s="15">
        <f t="shared" si="1"/>
        <v>45</v>
      </c>
    </row>
    <row r="20" spans="3:6">
      <c r="C20" s="16" t="b">
        <f t="shared" si="0"/>
        <v>0</v>
      </c>
      <c r="D20" s="11">
        <v>2.33</v>
      </c>
      <c r="E20" s="14">
        <v>45</v>
      </c>
      <c r="F20" s="15">
        <f t="shared" si="1"/>
        <v>52.5</v>
      </c>
    </row>
    <row r="21" spans="3:6">
      <c r="C21" s="16" t="b">
        <f t="shared" si="0"/>
        <v>0</v>
      </c>
      <c r="D21" s="11">
        <v>2.0099999999999998</v>
      </c>
      <c r="E21" s="14">
        <v>52.5</v>
      </c>
      <c r="F21" s="15">
        <f t="shared" si="1"/>
        <v>60</v>
      </c>
    </row>
    <row r="22" spans="3:6">
      <c r="C22" s="16" t="b">
        <f t="shared" si="0"/>
        <v>0</v>
      </c>
      <c r="D22" s="11">
        <v>1.68</v>
      </c>
      <c r="E22" s="14">
        <v>60</v>
      </c>
      <c r="F22" s="15">
        <f t="shared" si="1"/>
        <v>70</v>
      </c>
    </row>
    <row r="23" spans="3:6">
      <c r="C23" s="16" t="b">
        <f t="shared" si="0"/>
        <v>0</v>
      </c>
      <c r="D23" s="11">
        <v>1.56</v>
      </c>
      <c r="E23" s="14">
        <v>70</v>
      </c>
      <c r="F23" s="15">
        <f t="shared" si="1"/>
        <v>80</v>
      </c>
    </row>
    <row r="24" spans="3:6">
      <c r="C24" s="16" t="b">
        <f t="shared" si="0"/>
        <v>0</v>
      </c>
      <c r="D24" s="11">
        <v>1.22</v>
      </c>
      <c r="E24" s="14">
        <v>80</v>
      </c>
      <c r="F24" s="15">
        <f t="shared" si="1"/>
        <v>100</v>
      </c>
    </row>
    <row r="25" spans="3:6">
      <c r="C25" s="16" t="b">
        <f t="shared" si="0"/>
        <v>0</v>
      </c>
      <c r="D25" s="11">
        <v>1.04</v>
      </c>
      <c r="E25" s="14">
        <v>100</v>
      </c>
      <c r="F25" s="15">
        <f t="shared" si="1"/>
        <v>120</v>
      </c>
    </row>
    <row r="26" spans="3:6">
      <c r="C26" s="16" t="b">
        <f t="shared" si="0"/>
        <v>0</v>
      </c>
      <c r="D26" s="11">
        <v>0.9</v>
      </c>
      <c r="E26" s="14">
        <v>120</v>
      </c>
      <c r="F26" s="15">
        <f t="shared" si="1"/>
        <v>140</v>
      </c>
    </row>
    <row r="27" spans="3:6">
      <c r="C27" s="16" t="b">
        <f t="shared" si="0"/>
        <v>0</v>
      </c>
      <c r="D27" s="21">
        <v>0.8</v>
      </c>
      <c r="E27" s="14">
        <v>140</v>
      </c>
      <c r="F27" s="15">
        <f t="shared" si="1"/>
        <v>160</v>
      </c>
    </row>
    <row r="28" spans="3:6">
      <c r="C28" s="16" t="b">
        <f t="shared" si="0"/>
        <v>0</v>
      </c>
      <c r="D28" s="21">
        <v>0.73</v>
      </c>
      <c r="E28" s="20">
        <v>160</v>
      </c>
      <c r="F28" s="15">
        <f t="shared" si="1"/>
        <v>180</v>
      </c>
    </row>
    <row r="29" spans="3:6">
      <c r="C29" s="16" t="b">
        <f t="shared" si="0"/>
        <v>0</v>
      </c>
      <c r="D29" s="21">
        <v>0.66</v>
      </c>
      <c r="E29" s="20">
        <v>180</v>
      </c>
      <c r="F29" s="15">
        <f t="shared" si="1"/>
        <v>200</v>
      </c>
    </row>
    <row r="30" spans="3:6">
      <c r="C30" s="16" t="b">
        <f t="shared" si="0"/>
        <v>0</v>
      </c>
      <c r="D30" s="21">
        <v>0.61</v>
      </c>
      <c r="E30" s="20">
        <v>200</v>
      </c>
      <c r="F30" s="15">
        <f t="shared" si="1"/>
        <v>220</v>
      </c>
    </row>
    <row r="31" spans="3:6" ht="13.5" thickBot="1">
      <c r="C31" s="16" t="b">
        <f t="shared" si="0"/>
        <v>0</v>
      </c>
      <c r="D31" s="22">
        <v>0.57999999999999996</v>
      </c>
      <c r="E31" s="23">
        <v>220</v>
      </c>
      <c r="F31" s="24">
        <v>500</v>
      </c>
    </row>
  </sheetData>
  <mergeCells count="1">
    <mergeCell ref="D1:F1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S97"/>
  <sheetViews>
    <sheetView workbookViewId="0">
      <selection activeCell="I30" sqref="I30"/>
    </sheetView>
  </sheetViews>
  <sheetFormatPr defaultColWidth="1.28515625" defaultRowHeight="12.75"/>
  <cols>
    <col min="1" max="1" width="2.5703125" style="45" customWidth="1"/>
    <col min="2" max="2" width="1.28515625" style="45" customWidth="1"/>
    <col min="3" max="3" width="1" style="45" customWidth="1"/>
    <col min="4" max="4" width="2" style="45" customWidth="1"/>
    <col min="5" max="5" width="3.42578125" style="45" customWidth="1"/>
    <col min="6" max="6" width="1.42578125" style="45" customWidth="1"/>
    <col min="7" max="7" width="1.42578125" style="45"/>
    <col min="8" max="8" width="2" style="64" customWidth="1"/>
    <col min="9" max="9" width="1.5703125" style="45" bestFit="1" customWidth="1"/>
    <col min="10" max="12" width="1.42578125" style="45"/>
    <col min="13" max="13" width="2.28515625" style="45" bestFit="1" customWidth="1"/>
    <col min="14" max="16" width="1.42578125" style="45"/>
    <col min="17" max="17" width="2.28515625" style="45" bestFit="1" customWidth="1"/>
    <col min="18" max="256" width="1.42578125" style="45"/>
    <col min="257" max="257" width="2.5703125" style="45" customWidth="1"/>
    <col min="258" max="258" width="1.28515625" style="45" customWidth="1"/>
    <col min="259" max="259" width="1" style="45" customWidth="1"/>
    <col min="260" max="260" width="2" style="45" customWidth="1"/>
    <col min="261" max="261" width="3.42578125" style="45" customWidth="1"/>
    <col min="262" max="262" width="1.42578125" style="45" customWidth="1"/>
    <col min="263" max="263" width="1.42578125" style="45"/>
    <col min="264" max="264" width="2" style="45" customWidth="1"/>
    <col min="265" max="265" width="1.5703125" style="45" bestFit="1" customWidth="1"/>
    <col min="266" max="268" width="1.42578125" style="45"/>
    <col min="269" max="269" width="2.28515625" style="45" bestFit="1" customWidth="1"/>
    <col min="270" max="272" width="1.42578125" style="45"/>
    <col min="273" max="273" width="2.28515625" style="45" bestFit="1" customWidth="1"/>
    <col min="274" max="512" width="1.42578125" style="45"/>
    <col min="513" max="513" width="2.5703125" style="45" customWidth="1"/>
    <col min="514" max="514" width="1.28515625" style="45" customWidth="1"/>
    <col min="515" max="515" width="1" style="45" customWidth="1"/>
    <col min="516" max="516" width="2" style="45" customWidth="1"/>
    <col min="517" max="517" width="3.42578125" style="45" customWidth="1"/>
    <col min="518" max="518" width="1.42578125" style="45" customWidth="1"/>
    <col min="519" max="519" width="1.42578125" style="45"/>
    <col min="520" max="520" width="2" style="45" customWidth="1"/>
    <col min="521" max="521" width="1.5703125" style="45" bestFit="1" customWidth="1"/>
    <col min="522" max="524" width="1.42578125" style="45"/>
    <col min="525" max="525" width="2.28515625" style="45" bestFit="1" customWidth="1"/>
    <col min="526" max="528" width="1.42578125" style="45"/>
    <col min="529" max="529" width="2.28515625" style="45" bestFit="1" customWidth="1"/>
    <col min="530" max="768" width="1.42578125" style="45"/>
    <col min="769" max="769" width="2.5703125" style="45" customWidth="1"/>
    <col min="770" max="770" width="1.28515625" style="45" customWidth="1"/>
    <col min="771" max="771" width="1" style="45" customWidth="1"/>
    <col min="772" max="772" width="2" style="45" customWidth="1"/>
    <col min="773" max="773" width="3.42578125" style="45" customWidth="1"/>
    <col min="774" max="774" width="1.42578125" style="45" customWidth="1"/>
    <col min="775" max="775" width="1.42578125" style="45"/>
    <col min="776" max="776" width="2" style="45" customWidth="1"/>
    <col min="777" max="777" width="1.5703125" style="45" bestFit="1" customWidth="1"/>
    <col min="778" max="780" width="1.42578125" style="45"/>
    <col min="781" max="781" width="2.28515625" style="45" bestFit="1" customWidth="1"/>
    <col min="782" max="784" width="1.42578125" style="45"/>
    <col min="785" max="785" width="2.28515625" style="45" bestFit="1" customWidth="1"/>
    <col min="786" max="1024" width="1.42578125" style="45"/>
    <col min="1025" max="1025" width="2.5703125" style="45" customWidth="1"/>
    <col min="1026" max="1026" width="1.28515625" style="45" customWidth="1"/>
    <col min="1027" max="1027" width="1" style="45" customWidth="1"/>
    <col min="1028" max="1028" width="2" style="45" customWidth="1"/>
    <col min="1029" max="1029" width="3.42578125" style="45" customWidth="1"/>
    <col min="1030" max="1030" width="1.42578125" style="45" customWidth="1"/>
    <col min="1031" max="1031" width="1.42578125" style="45"/>
    <col min="1032" max="1032" width="2" style="45" customWidth="1"/>
    <col min="1033" max="1033" width="1.5703125" style="45" bestFit="1" customWidth="1"/>
    <col min="1034" max="1036" width="1.42578125" style="45"/>
    <col min="1037" max="1037" width="2.28515625" style="45" bestFit="1" customWidth="1"/>
    <col min="1038" max="1040" width="1.42578125" style="45"/>
    <col min="1041" max="1041" width="2.28515625" style="45" bestFit="1" customWidth="1"/>
    <col min="1042" max="1280" width="1.42578125" style="45"/>
    <col min="1281" max="1281" width="2.5703125" style="45" customWidth="1"/>
    <col min="1282" max="1282" width="1.28515625" style="45" customWidth="1"/>
    <col min="1283" max="1283" width="1" style="45" customWidth="1"/>
    <col min="1284" max="1284" width="2" style="45" customWidth="1"/>
    <col min="1285" max="1285" width="3.42578125" style="45" customWidth="1"/>
    <col min="1286" max="1286" width="1.42578125" style="45" customWidth="1"/>
    <col min="1287" max="1287" width="1.42578125" style="45"/>
    <col min="1288" max="1288" width="2" style="45" customWidth="1"/>
    <col min="1289" max="1289" width="1.5703125" style="45" bestFit="1" customWidth="1"/>
    <col min="1290" max="1292" width="1.42578125" style="45"/>
    <col min="1293" max="1293" width="2.28515625" style="45" bestFit="1" customWidth="1"/>
    <col min="1294" max="1296" width="1.42578125" style="45"/>
    <col min="1297" max="1297" width="2.28515625" style="45" bestFit="1" customWidth="1"/>
    <col min="1298" max="1536" width="1.42578125" style="45"/>
    <col min="1537" max="1537" width="2.5703125" style="45" customWidth="1"/>
    <col min="1538" max="1538" width="1.28515625" style="45" customWidth="1"/>
    <col min="1539" max="1539" width="1" style="45" customWidth="1"/>
    <col min="1540" max="1540" width="2" style="45" customWidth="1"/>
    <col min="1541" max="1541" width="3.42578125" style="45" customWidth="1"/>
    <col min="1542" max="1542" width="1.42578125" style="45" customWidth="1"/>
    <col min="1543" max="1543" width="1.42578125" style="45"/>
    <col min="1544" max="1544" width="2" style="45" customWidth="1"/>
    <col min="1545" max="1545" width="1.5703125" style="45" bestFit="1" customWidth="1"/>
    <col min="1546" max="1548" width="1.42578125" style="45"/>
    <col min="1549" max="1549" width="2.28515625" style="45" bestFit="1" customWidth="1"/>
    <col min="1550" max="1552" width="1.42578125" style="45"/>
    <col min="1553" max="1553" width="2.28515625" style="45" bestFit="1" customWidth="1"/>
    <col min="1554" max="1792" width="1.42578125" style="45"/>
    <col min="1793" max="1793" width="2.5703125" style="45" customWidth="1"/>
    <col min="1794" max="1794" width="1.28515625" style="45" customWidth="1"/>
    <col min="1795" max="1795" width="1" style="45" customWidth="1"/>
    <col min="1796" max="1796" width="2" style="45" customWidth="1"/>
    <col min="1797" max="1797" width="3.42578125" style="45" customWidth="1"/>
    <col min="1798" max="1798" width="1.42578125" style="45" customWidth="1"/>
    <col min="1799" max="1799" width="1.42578125" style="45"/>
    <col min="1800" max="1800" width="2" style="45" customWidth="1"/>
    <col min="1801" max="1801" width="1.5703125" style="45" bestFit="1" customWidth="1"/>
    <col min="1802" max="1804" width="1.42578125" style="45"/>
    <col min="1805" max="1805" width="2.28515625" style="45" bestFit="1" customWidth="1"/>
    <col min="1806" max="1808" width="1.42578125" style="45"/>
    <col min="1809" max="1809" width="2.28515625" style="45" bestFit="1" customWidth="1"/>
    <col min="1810" max="2048" width="1.42578125" style="45"/>
    <col min="2049" max="2049" width="2.5703125" style="45" customWidth="1"/>
    <col min="2050" max="2050" width="1.28515625" style="45" customWidth="1"/>
    <col min="2051" max="2051" width="1" style="45" customWidth="1"/>
    <col min="2052" max="2052" width="2" style="45" customWidth="1"/>
    <col min="2053" max="2053" width="3.42578125" style="45" customWidth="1"/>
    <col min="2054" max="2054" width="1.42578125" style="45" customWidth="1"/>
    <col min="2055" max="2055" width="1.42578125" style="45"/>
    <col min="2056" max="2056" width="2" style="45" customWidth="1"/>
    <col min="2057" max="2057" width="1.5703125" style="45" bestFit="1" customWidth="1"/>
    <col min="2058" max="2060" width="1.42578125" style="45"/>
    <col min="2061" max="2061" width="2.28515625" style="45" bestFit="1" customWidth="1"/>
    <col min="2062" max="2064" width="1.42578125" style="45"/>
    <col min="2065" max="2065" width="2.28515625" style="45" bestFit="1" customWidth="1"/>
    <col min="2066" max="2304" width="1.42578125" style="45"/>
    <col min="2305" max="2305" width="2.5703125" style="45" customWidth="1"/>
    <col min="2306" max="2306" width="1.28515625" style="45" customWidth="1"/>
    <col min="2307" max="2307" width="1" style="45" customWidth="1"/>
    <col min="2308" max="2308" width="2" style="45" customWidth="1"/>
    <col min="2309" max="2309" width="3.42578125" style="45" customWidth="1"/>
    <col min="2310" max="2310" width="1.42578125" style="45" customWidth="1"/>
    <col min="2311" max="2311" width="1.42578125" style="45"/>
    <col min="2312" max="2312" width="2" style="45" customWidth="1"/>
    <col min="2313" max="2313" width="1.5703125" style="45" bestFit="1" customWidth="1"/>
    <col min="2314" max="2316" width="1.42578125" style="45"/>
    <col min="2317" max="2317" width="2.28515625" style="45" bestFit="1" customWidth="1"/>
    <col min="2318" max="2320" width="1.42578125" style="45"/>
    <col min="2321" max="2321" width="2.28515625" style="45" bestFit="1" customWidth="1"/>
    <col min="2322" max="2560" width="1.42578125" style="45"/>
    <col min="2561" max="2561" width="2.5703125" style="45" customWidth="1"/>
    <col min="2562" max="2562" width="1.28515625" style="45" customWidth="1"/>
    <col min="2563" max="2563" width="1" style="45" customWidth="1"/>
    <col min="2564" max="2564" width="2" style="45" customWidth="1"/>
    <col min="2565" max="2565" width="3.42578125" style="45" customWidth="1"/>
    <col min="2566" max="2566" width="1.42578125" style="45" customWidth="1"/>
    <col min="2567" max="2567" width="1.42578125" style="45"/>
    <col min="2568" max="2568" width="2" style="45" customWidth="1"/>
    <col min="2569" max="2569" width="1.5703125" style="45" bestFit="1" customWidth="1"/>
    <col min="2570" max="2572" width="1.42578125" style="45"/>
    <col min="2573" max="2573" width="2.28515625" style="45" bestFit="1" customWidth="1"/>
    <col min="2574" max="2576" width="1.42578125" style="45"/>
    <col min="2577" max="2577" width="2.28515625" style="45" bestFit="1" customWidth="1"/>
    <col min="2578" max="2816" width="1.42578125" style="45"/>
    <col min="2817" max="2817" width="2.5703125" style="45" customWidth="1"/>
    <col min="2818" max="2818" width="1.28515625" style="45" customWidth="1"/>
    <col min="2819" max="2819" width="1" style="45" customWidth="1"/>
    <col min="2820" max="2820" width="2" style="45" customWidth="1"/>
    <col min="2821" max="2821" width="3.42578125" style="45" customWidth="1"/>
    <col min="2822" max="2822" width="1.42578125" style="45" customWidth="1"/>
    <col min="2823" max="2823" width="1.42578125" style="45"/>
    <col min="2824" max="2824" width="2" style="45" customWidth="1"/>
    <col min="2825" max="2825" width="1.5703125" style="45" bestFit="1" customWidth="1"/>
    <col min="2826" max="2828" width="1.42578125" style="45"/>
    <col min="2829" max="2829" width="2.28515625" style="45" bestFit="1" customWidth="1"/>
    <col min="2830" max="2832" width="1.42578125" style="45"/>
    <col min="2833" max="2833" width="2.28515625" style="45" bestFit="1" customWidth="1"/>
    <col min="2834" max="3072" width="1.42578125" style="45"/>
    <col min="3073" max="3073" width="2.5703125" style="45" customWidth="1"/>
    <col min="3074" max="3074" width="1.28515625" style="45" customWidth="1"/>
    <col min="3075" max="3075" width="1" style="45" customWidth="1"/>
    <col min="3076" max="3076" width="2" style="45" customWidth="1"/>
    <col min="3077" max="3077" width="3.42578125" style="45" customWidth="1"/>
    <col min="3078" max="3078" width="1.42578125" style="45" customWidth="1"/>
    <col min="3079" max="3079" width="1.42578125" style="45"/>
    <col min="3080" max="3080" width="2" style="45" customWidth="1"/>
    <col min="3081" max="3081" width="1.5703125" style="45" bestFit="1" customWidth="1"/>
    <col min="3082" max="3084" width="1.42578125" style="45"/>
    <col min="3085" max="3085" width="2.28515625" style="45" bestFit="1" customWidth="1"/>
    <col min="3086" max="3088" width="1.42578125" style="45"/>
    <col min="3089" max="3089" width="2.28515625" style="45" bestFit="1" customWidth="1"/>
    <col min="3090" max="3328" width="1.42578125" style="45"/>
    <col min="3329" max="3329" width="2.5703125" style="45" customWidth="1"/>
    <col min="3330" max="3330" width="1.28515625" style="45" customWidth="1"/>
    <col min="3331" max="3331" width="1" style="45" customWidth="1"/>
    <col min="3332" max="3332" width="2" style="45" customWidth="1"/>
    <col min="3333" max="3333" width="3.42578125" style="45" customWidth="1"/>
    <col min="3334" max="3334" width="1.42578125" style="45" customWidth="1"/>
    <col min="3335" max="3335" width="1.42578125" style="45"/>
    <col min="3336" max="3336" width="2" style="45" customWidth="1"/>
    <col min="3337" max="3337" width="1.5703125" style="45" bestFit="1" customWidth="1"/>
    <col min="3338" max="3340" width="1.42578125" style="45"/>
    <col min="3341" max="3341" width="2.28515625" style="45" bestFit="1" customWidth="1"/>
    <col min="3342" max="3344" width="1.42578125" style="45"/>
    <col min="3345" max="3345" width="2.28515625" style="45" bestFit="1" customWidth="1"/>
    <col min="3346" max="3584" width="1.42578125" style="45"/>
    <col min="3585" max="3585" width="2.5703125" style="45" customWidth="1"/>
    <col min="3586" max="3586" width="1.28515625" style="45" customWidth="1"/>
    <col min="3587" max="3587" width="1" style="45" customWidth="1"/>
    <col min="3588" max="3588" width="2" style="45" customWidth="1"/>
    <col min="3589" max="3589" width="3.42578125" style="45" customWidth="1"/>
    <col min="3590" max="3590" width="1.42578125" style="45" customWidth="1"/>
    <col min="3591" max="3591" width="1.42578125" style="45"/>
    <col min="3592" max="3592" width="2" style="45" customWidth="1"/>
    <col min="3593" max="3593" width="1.5703125" style="45" bestFit="1" customWidth="1"/>
    <col min="3594" max="3596" width="1.42578125" style="45"/>
    <col min="3597" max="3597" width="2.28515625" style="45" bestFit="1" customWidth="1"/>
    <col min="3598" max="3600" width="1.42578125" style="45"/>
    <col min="3601" max="3601" width="2.28515625" style="45" bestFit="1" customWidth="1"/>
    <col min="3602" max="3840" width="1.42578125" style="45"/>
    <col min="3841" max="3841" width="2.5703125" style="45" customWidth="1"/>
    <col min="3842" max="3842" width="1.28515625" style="45" customWidth="1"/>
    <col min="3843" max="3843" width="1" style="45" customWidth="1"/>
    <col min="3844" max="3844" width="2" style="45" customWidth="1"/>
    <col min="3845" max="3845" width="3.42578125" style="45" customWidth="1"/>
    <col min="3846" max="3846" width="1.42578125" style="45" customWidth="1"/>
    <col min="3847" max="3847" width="1.42578125" style="45"/>
    <col min="3848" max="3848" width="2" style="45" customWidth="1"/>
    <col min="3849" max="3849" width="1.5703125" style="45" bestFit="1" customWidth="1"/>
    <col min="3850" max="3852" width="1.42578125" style="45"/>
    <col min="3853" max="3853" width="2.28515625" style="45" bestFit="1" customWidth="1"/>
    <col min="3854" max="3856" width="1.42578125" style="45"/>
    <col min="3857" max="3857" width="2.28515625" style="45" bestFit="1" customWidth="1"/>
    <col min="3858" max="4096" width="1.42578125" style="45"/>
    <col min="4097" max="4097" width="2.5703125" style="45" customWidth="1"/>
    <col min="4098" max="4098" width="1.28515625" style="45" customWidth="1"/>
    <col min="4099" max="4099" width="1" style="45" customWidth="1"/>
    <col min="4100" max="4100" width="2" style="45" customWidth="1"/>
    <col min="4101" max="4101" width="3.42578125" style="45" customWidth="1"/>
    <col min="4102" max="4102" width="1.42578125" style="45" customWidth="1"/>
    <col min="4103" max="4103" width="1.42578125" style="45"/>
    <col min="4104" max="4104" width="2" style="45" customWidth="1"/>
    <col min="4105" max="4105" width="1.5703125" style="45" bestFit="1" customWidth="1"/>
    <col min="4106" max="4108" width="1.42578125" style="45"/>
    <col min="4109" max="4109" width="2.28515625" style="45" bestFit="1" customWidth="1"/>
    <col min="4110" max="4112" width="1.42578125" style="45"/>
    <col min="4113" max="4113" width="2.28515625" style="45" bestFit="1" customWidth="1"/>
    <col min="4114" max="4352" width="1.42578125" style="45"/>
    <col min="4353" max="4353" width="2.5703125" style="45" customWidth="1"/>
    <col min="4354" max="4354" width="1.28515625" style="45" customWidth="1"/>
    <col min="4355" max="4355" width="1" style="45" customWidth="1"/>
    <col min="4356" max="4356" width="2" style="45" customWidth="1"/>
    <col min="4357" max="4357" width="3.42578125" style="45" customWidth="1"/>
    <col min="4358" max="4358" width="1.42578125" style="45" customWidth="1"/>
    <col min="4359" max="4359" width="1.42578125" style="45"/>
    <col min="4360" max="4360" width="2" style="45" customWidth="1"/>
    <col min="4361" max="4361" width="1.5703125" style="45" bestFit="1" customWidth="1"/>
    <col min="4362" max="4364" width="1.42578125" style="45"/>
    <col min="4365" max="4365" width="2.28515625" style="45" bestFit="1" customWidth="1"/>
    <col min="4366" max="4368" width="1.42578125" style="45"/>
    <col min="4369" max="4369" width="2.28515625" style="45" bestFit="1" customWidth="1"/>
    <col min="4370" max="4608" width="1.42578125" style="45"/>
    <col min="4609" max="4609" width="2.5703125" style="45" customWidth="1"/>
    <col min="4610" max="4610" width="1.28515625" style="45" customWidth="1"/>
    <col min="4611" max="4611" width="1" style="45" customWidth="1"/>
    <col min="4612" max="4612" width="2" style="45" customWidth="1"/>
    <col min="4613" max="4613" width="3.42578125" style="45" customWidth="1"/>
    <col min="4614" max="4614" width="1.42578125" style="45" customWidth="1"/>
    <col min="4615" max="4615" width="1.42578125" style="45"/>
    <col min="4616" max="4616" width="2" style="45" customWidth="1"/>
    <col min="4617" max="4617" width="1.5703125" style="45" bestFit="1" customWidth="1"/>
    <col min="4618" max="4620" width="1.42578125" style="45"/>
    <col min="4621" max="4621" width="2.28515625" style="45" bestFit="1" customWidth="1"/>
    <col min="4622" max="4624" width="1.42578125" style="45"/>
    <col min="4625" max="4625" width="2.28515625" style="45" bestFit="1" customWidth="1"/>
    <col min="4626" max="4864" width="1.42578125" style="45"/>
    <col min="4865" max="4865" width="2.5703125" style="45" customWidth="1"/>
    <col min="4866" max="4866" width="1.28515625" style="45" customWidth="1"/>
    <col min="4867" max="4867" width="1" style="45" customWidth="1"/>
    <col min="4868" max="4868" width="2" style="45" customWidth="1"/>
    <col min="4869" max="4869" width="3.42578125" style="45" customWidth="1"/>
    <col min="4870" max="4870" width="1.42578125" style="45" customWidth="1"/>
    <col min="4871" max="4871" width="1.42578125" style="45"/>
    <col min="4872" max="4872" width="2" style="45" customWidth="1"/>
    <col min="4873" max="4873" width="1.5703125" style="45" bestFit="1" customWidth="1"/>
    <col min="4874" max="4876" width="1.42578125" style="45"/>
    <col min="4877" max="4877" width="2.28515625" style="45" bestFit="1" customWidth="1"/>
    <col min="4878" max="4880" width="1.42578125" style="45"/>
    <col min="4881" max="4881" width="2.28515625" style="45" bestFit="1" customWidth="1"/>
    <col min="4882" max="5120" width="1.42578125" style="45"/>
    <col min="5121" max="5121" width="2.5703125" style="45" customWidth="1"/>
    <col min="5122" max="5122" width="1.28515625" style="45" customWidth="1"/>
    <col min="5123" max="5123" width="1" style="45" customWidth="1"/>
    <col min="5124" max="5124" width="2" style="45" customWidth="1"/>
    <col min="5125" max="5125" width="3.42578125" style="45" customWidth="1"/>
    <col min="5126" max="5126" width="1.42578125" style="45" customWidth="1"/>
    <col min="5127" max="5127" width="1.42578125" style="45"/>
    <col min="5128" max="5128" width="2" style="45" customWidth="1"/>
    <col min="5129" max="5129" width="1.5703125" style="45" bestFit="1" customWidth="1"/>
    <col min="5130" max="5132" width="1.42578125" style="45"/>
    <col min="5133" max="5133" width="2.28515625" style="45" bestFit="1" customWidth="1"/>
    <col min="5134" max="5136" width="1.42578125" style="45"/>
    <col min="5137" max="5137" width="2.28515625" style="45" bestFit="1" customWidth="1"/>
    <col min="5138" max="5376" width="1.42578125" style="45"/>
    <col min="5377" max="5377" width="2.5703125" style="45" customWidth="1"/>
    <col min="5378" max="5378" width="1.28515625" style="45" customWidth="1"/>
    <col min="5379" max="5379" width="1" style="45" customWidth="1"/>
    <col min="5380" max="5380" width="2" style="45" customWidth="1"/>
    <col min="5381" max="5381" width="3.42578125" style="45" customWidth="1"/>
    <col min="5382" max="5382" width="1.42578125" style="45" customWidth="1"/>
    <col min="5383" max="5383" width="1.42578125" style="45"/>
    <col min="5384" max="5384" width="2" style="45" customWidth="1"/>
    <col min="5385" max="5385" width="1.5703125" style="45" bestFit="1" customWidth="1"/>
    <col min="5386" max="5388" width="1.42578125" style="45"/>
    <col min="5389" max="5389" width="2.28515625" style="45" bestFit="1" customWidth="1"/>
    <col min="5390" max="5392" width="1.42578125" style="45"/>
    <col min="5393" max="5393" width="2.28515625" style="45" bestFit="1" customWidth="1"/>
    <col min="5394" max="5632" width="1.42578125" style="45"/>
    <col min="5633" max="5633" width="2.5703125" style="45" customWidth="1"/>
    <col min="5634" max="5634" width="1.28515625" style="45" customWidth="1"/>
    <col min="5635" max="5635" width="1" style="45" customWidth="1"/>
    <col min="5636" max="5636" width="2" style="45" customWidth="1"/>
    <col min="5637" max="5637" width="3.42578125" style="45" customWidth="1"/>
    <col min="5638" max="5638" width="1.42578125" style="45" customWidth="1"/>
    <col min="5639" max="5639" width="1.42578125" style="45"/>
    <col min="5640" max="5640" width="2" style="45" customWidth="1"/>
    <col min="5641" max="5641" width="1.5703125" style="45" bestFit="1" customWidth="1"/>
    <col min="5642" max="5644" width="1.42578125" style="45"/>
    <col min="5645" max="5645" width="2.28515625" style="45" bestFit="1" customWidth="1"/>
    <col min="5646" max="5648" width="1.42578125" style="45"/>
    <col min="5649" max="5649" width="2.28515625" style="45" bestFit="1" customWidth="1"/>
    <col min="5650" max="5888" width="1.42578125" style="45"/>
    <col min="5889" max="5889" width="2.5703125" style="45" customWidth="1"/>
    <col min="5890" max="5890" width="1.28515625" style="45" customWidth="1"/>
    <col min="5891" max="5891" width="1" style="45" customWidth="1"/>
    <col min="5892" max="5892" width="2" style="45" customWidth="1"/>
    <col min="5893" max="5893" width="3.42578125" style="45" customWidth="1"/>
    <col min="5894" max="5894" width="1.42578125" style="45" customWidth="1"/>
    <col min="5895" max="5895" width="1.42578125" style="45"/>
    <col min="5896" max="5896" width="2" style="45" customWidth="1"/>
    <col min="5897" max="5897" width="1.5703125" style="45" bestFit="1" customWidth="1"/>
    <col min="5898" max="5900" width="1.42578125" style="45"/>
    <col min="5901" max="5901" width="2.28515625" style="45" bestFit="1" customWidth="1"/>
    <col min="5902" max="5904" width="1.42578125" style="45"/>
    <col min="5905" max="5905" width="2.28515625" style="45" bestFit="1" customWidth="1"/>
    <col min="5906" max="6144" width="1.42578125" style="45"/>
    <col min="6145" max="6145" width="2.5703125" style="45" customWidth="1"/>
    <col min="6146" max="6146" width="1.28515625" style="45" customWidth="1"/>
    <col min="6147" max="6147" width="1" style="45" customWidth="1"/>
    <col min="6148" max="6148" width="2" style="45" customWidth="1"/>
    <col min="6149" max="6149" width="3.42578125" style="45" customWidth="1"/>
    <col min="6150" max="6150" width="1.42578125" style="45" customWidth="1"/>
    <col min="6151" max="6151" width="1.42578125" style="45"/>
    <col min="6152" max="6152" width="2" style="45" customWidth="1"/>
    <col min="6153" max="6153" width="1.5703125" style="45" bestFit="1" customWidth="1"/>
    <col min="6154" max="6156" width="1.42578125" style="45"/>
    <col min="6157" max="6157" width="2.28515625" style="45" bestFit="1" customWidth="1"/>
    <col min="6158" max="6160" width="1.42578125" style="45"/>
    <col min="6161" max="6161" width="2.28515625" style="45" bestFit="1" customWidth="1"/>
    <col min="6162" max="6400" width="1.42578125" style="45"/>
    <col min="6401" max="6401" width="2.5703125" style="45" customWidth="1"/>
    <col min="6402" max="6402" width="1.28515625" style="45" customWidth="1"/>
    <col min="6403" max="6403" width="1" style="45" customWidth="1"/>
    <col min="6404" max="6404" width="2" style="45" customWidth="1"/>
    <col min="6405" max="6405" width="3.42578125" style="45" customWidth="1"/>
    <col min="6406" max="6406" width="1.42578125" style="45" customWidth="1"/>
    <col min="6407" max="6407" width="1.42578125" style="45"/>
    <col min="6408" max="6408" width="2" style="45" customWidth="1"/>
    <col min="6409" max="6409" width="1.5703125" style="45" bestFit="1" customWidth="1"/>
    <col min="6410" max="6412" width="1.42578125" style="45"/>
    <col min="6413" max="6413" width="2.28515625" style="45" bestFit="1" customWidth="1"/>
    <col min="6414" max="6416" width="1.42578125" style="45"/>
    <col min="6417" max="6417" width="2.28515625" style="45" bestFit="1" customWidth="1"/>
    <col min="6418" max="6656" width="1.42578125" style="45"/>
    <col min="6657" max="6657" width="2.5703125" style="45" customWidth="1"/>
    <col min="6658" max="6658" width="1.28515625" style="45" customWidth="1"/>
    <col min="6659" max="6659" width="1" style="45" customWidth="1"/>
    <col min="6660" max="6660" width="2" style="45" customWidth="1"/>
    <col min="6661" max="6661" width="3.42578125" style="45" customWidth="1"/>
    <col min="6662" max="6662" width="1.42578125" style="45" customWidth="1"/>
    <col min="6663" max="6663" width="1.42578125" style="45"/>
    <col min="6664" max="6664" width="2" style="45" customWidth="1"/>
    <col min="6665" max="6665" width="1.5703125" style="45" bestFit="1" customWidth="1"/>
    <col min="6666" max="6668" width="1.42578125" style="45"/>
    <col min="6669" max="6669" width="2.28515625" style="45" bestFit="1" customWidth="1"/>
    <col min="6670" max="6672" width="1.42578125" style="45"/>
    <col min="6673" max="6673" width="2.28515625" style="45" bestFit="1" customWidth="1"/>
    <col min="6674" max="6912" width="1.42578125" style="45"/>
    <col min="6913" max="6913" width="2.5703125" style="45" customWidth="1"/>
    <col min="6914" max="6914" width="1.28515625" style="45" customWidth="1"/>
    <col min="6915" max="6915" width="1" style="45" customWidth="1"/>
    <col min="6916" max="6916" width="2" style="45" customWidth="1"/>
    <col min="6917" max="6917" width="3.42578125" style="45" customWidth="1"/>
    <col min="6918" max="6918" width="1.42578125" style="45" customWidth="1"/>
    <col min="6919" max="6919" width="1.42578125" style="45"/>
    <col min="6920" max="6920" width="2" style="45" customWidth="1"/>
    <col min="6921" max="6921" width="1.5703125" style="45" bestFit="1" customWidth="1"/>
    <col min="6922" max="6924" width="1.42578125" style="45"/>
    <col min="6925" max="6925" width="2.28515625" style="45" bestFit="1" customWidth="1"/>
    <col min="6926" max="6928" width="1.42578125" style="45"/>
    <col min="6929" max="6929" width="2.28515625" style="45" bestFit="1" customWidth="1"/>
    <col min="6930" max="7168" width="1.42578125" style="45"/>
    <col min="7169" max="7169" width="2.5703125" style="45" customWidth="1"/>
    <col min="7170" max="7170" width="1.28515625" style="45" customWidth="1"/>
    <col min="7171" max="7171" width="1" style="45" customWidth="1"/>
    <col min="7172" max="7172" width="2" style="45" customWidth="1"/>
    <col min="7173" max="7173" width="3.42578125" style="45" customWidth="1"/>
    <col min="7174" max="7174" width="1.42578125" style="45" customWidth="1"/>
    <col min="7175" max="7175" width="1.42578125" style="45"/>
    <col min="7176" max="7176" width="2" style="45" customWidth="1"/>
    <col min="7177" max="7177" width="1.5703125" style="45" bestFit="1" customWidth="1"/>
    <col min="7178" max="7180" width="1.42578125" style="45"/>
    <col min="7181" max="7181" width="2.28515625" style="45" bestFit="1" customWidth="1"/>
    <col min="7182" max="7184" width="1.42578125" style="45"/>
    <col min="7185" max="7185" width="2.28515625" style="45" bestFit="1" customWidth="1"/>
    <col min="7186" max="7424" width="1.42578125" style="45"/>
    <col min="7425" max="7425" width="2.5703125" style="45" customWidth="1"/>
    <col min="7426" max="7426" width="1.28515625" style="45" customWidth="1"/>
    <col min="7427" max="7427" width="1" style="45" customWidth="1"/>
    <col min="7428" max="7428" width="2" style="45" customWidth="1"/>
    <col min="7429" max="7429" width="3.42578125" style="45" customWidth="1"/>
    <col min="7430" max="7430" width="1.42578125" style="45" customWidth="1"/>
    <col min="7431" max="7431" width="1.42578125" style="45"/>
    <col min="7432" max="7432" width="2" style="45" customWidth="1"/>
    <col min="7433" max="7433" width="1.5703125" style="45" bestFit="1" customWidth="1"/>
    <col min="7434" max="7436" width="1.42578125" style="45"/>
    <col min="7437" max="7437" width="2.28515625" style="45" bestFit="1" customWidth="1"/>
    <col min="7438" max="7440" width="1.42578125" style="45"/>
    <col min="7441" max="7441" width="2.28515625" style="45" bestFit="1" customWidth="1"/>
    <col min="7442" max="7680" width="1.42578125" style="45"/>
    <col min="7681" max="7681" width="2.5703125" style="45" customWidth="1"/>
    <col min="7682" max="7682" width="1.28515625" style="45" customWidth="1"/>
    <col min="7683" max="7683" width="1" style="45" customWidth="1"/>
    <col min="7684" max="7684" width="2" style="45" customWidth="1"/>
    <col min="7685" max="7685" width="3.42578125" style="45" customWidth="1"/>
    <col min="7686" max="7686" width="1.42578125" style="45" customWidth="1"/>
    <col min="7687" max="7687" width="1.42578125" style="45"/>
    <col min="7688" max="7688" width="2" style="45" customWidth="1"/>
    <col min="7689" max="7689" width="1.5703125" style="45" bestFit="1" customWidth="1"/>
    <col min="7690" max="7692" width="1.42578125" style="45"/>
    <col min="7693" max="7693" width="2.28515625" style="45" bestFit="1" customWidth="1"/>
    <col min="7694" max="7696" width="1.42578125" style="45"/>
    <col min="7697" max="7697" width="2.28515625" style="45" bestFit="1" customWidth="1"/>
    <col min="7698" max="7936" width="1.42578125" style="45"/>
    <col min="7937" max="7937" width="2.5703125" style="45" customWidth="1"/>
    <col min="7938" max="7938" width="1.28515625" style="45" customWidth="1"/>
    <col min="7939" max="7939" width="1" style="45" customWidth="1"/>
    <col min="7940" max="7940" width="2" style="45" customWidth="1"/>
    <col min="7941" max="7941" width="3.42578125" style="45" customWidth="1"/>
    <col min="7942" max="7942" width="1.42578125" style="45" customWidth="1"/>
    <col min="7943" max="7943" width="1.42578125" style="45"/>
    <col min="7944" max="7944" width="2" style="45" customWidth="1"/>
    <col min="7945" max="7945" width="1.5703125" style="45" bestFit="1" customWidth="1"/>
    <col min="7946" max="7948" width="1.42578125" style="45"/>
    <col min="7949" max="7949" width="2.28515625" style="45" bestFit="1" customWidth="1"/>
    <col min="7950" max="7952" width="1.42578125" style="45"/>
    <col min="7953" max="7953" width="2.28515625" style="45" bestFit="1" customWidth="1"/>
    <col min="7954" max="8192" width="1.42578125" style="45"/>
    <col min="8193" max="8193" width="2.5703125" style="45" customWidth="1"/>
    <col min="8194" max="8194" width="1.28515625" style="45" customWidth="1"/>
    <col min="8195" max="8195" width="1" style="45" customWidth="1"/>
    <col min="8196" max="8196" width="2" style="45" customWidth="1"/>
    <col min="8197" max="8197" width="3.42578125" style="45" customWidth="1"/>
    <col min="8198" max="8198" width="1.42578125" style="45" customWidth="1"/>
    <col min="8199" max="8199" width="1.42578125" style="45"/>
    <col min="8200" max="8200" width="2" style="45" customWidth="1"/>
    <col min="8201" max="8201" width="1.5703125" style="45" bestFit="1" customWidth="1"/>
    <col min="8202" max="8204" width="1.42578125" style="45"/>
    <col min="8205" max="8205" width="2.28515625" style="45" bestFit="1" customWidth="1"/>
    <col min="8206" max="8208" width="1.42578125" style="45"/>
    <col min="8209" max="8209" width="2.28515625" style="45" bestFit="1" customWidth="1"/>
    <col min="8210" max="8448" width="1.42578125" style="45"/>
    <col min="8449" max="8449" width="2.5703125" style="45" customWidth="1"/>
    <col min="8450" max="8450" width="1.28515625" style="45" customWidth="1"/>
    <col min="8451" max="8451" width="1" style="45" customWidth="1"/>
    <col min="8452" max="8452" width="2" style="45" customWidth="1"/>
    <col min="8453" max="8453" width="3.42578125" style="45" customWidth="1"/>
    <col min="8454" max="8454" width="1.42578125" style="45" customWidth="1"/>
    <col min="8455" max="8455" width="1.42578125" style="45"/>
    <col min="8456" max="8456" width="2" style="45" customWidth="1"/>
    <col min="8457" max="8457" width="1.5703125" style="45" bestFit="1" customWidth="1"/>
    <col min="8458" max="8460" width="1.42578125" style="45"/>
    <col min="8461" max="8461" width="2.28515625" style="45" bestFit="1" customWidth="1"/>
    <col min="8462" max="8464" width="1.42578125" style="45"/>
    <col min="8465" max="8465" width="2.28515625" style="45" bestFit="1" customWidth="1"/>
    <col min="8466" max="8704" width="1.42578125" style="45"/>
    <col min="8705" max="8705" width="2.5703125" style="45" customWidth="1"/>
    <col min="8706" max="8706" width="1.28515625" style="45" customWidth="1"/>
    <col min="8707" max="8707" width="1" style="45" customWidth="1"/>
    <col min="8708" max="8708" width="2" style="45" customWidth="1"/>
    <col min="8709" max="8709" width="3.42578125" style="45" customWidth="1"/>
    <col min="8710" max="8710" width="1.42578125" style="45" customWidth="1"/>
    <col min="8711" max="8711" width="1.42578125" style="45"/>
    <col min="8712" max="8712" width="2" style="45" customWidth="1"/>
    <col min="8713" max="8713" width="1.5703125" style="45" bestFit="1" customWidth="1"/>
    <col min="8714" max="8716" width="1.42578125" style="45"/>
    <col min="8717" max="8717" width="2.28515625" style="45" bestFit="1" customWidth="1"/>
    <col min="8718" max="8720" width="1.42578125" style="45"/>
    <col min="8721" max="8721" width="2.28515625" style="45" bestFit="1" customWidth="1"/>
    <col min="8722" max="8960" width="1.42578125" style="45"/>
    <col min="8961" max="8961" width="2.5703125" style="45" customWidth="1"/>
    <col min="8962" max="8962" width="1.28515625" style="45" customWidth="1"/>
    <col min="8963" max="8963" width="1" style="45" customWidth="1"/>
    <col min="8964" max="8964" width="2" style="45" customWidth="1"/>
    <col min="8965" max="8965" width="3.42578125" style="45" customWidth="1"/>
    <col min="8966" max="8966" width="1.42578125" style="45" customWidth="1"/>
    <col min="8967" max="8967" width="1.42578125" style="45"/>
    <col min="8968" max="8968" width="2" style="45" customWidth="1"/>
    <col min="8969" max="8969" width="1.5703125" style="45" bestFit="1" customWidth="1"/>
    <col min="8970" max="8972" width="1.42578125" style="45"/>
    <col min="8973" max="8973" width="2.28515625" style="45" bestFit="1" customWidth="1"/>
    <col min="8974" max="8976" width="1.42578125" style="45"/>
    <col min="8977" max="8977" width="2.28515625" style="45" bestFit="1" customWidth="1"/>
    <col min="8978" max="9216" width="1.42578125" style="45"/>
    <col min="9217" max="9217" width="2.5703125" style="45" customWidth="1"/>
    <col min="9218" max="9218" width="1.28515625" style="45" customWidth="1"/>
    <col min="9219" max="9219" width="1" style="45" customWidth="1"/>
    <col min="9220" max="9220" width="2" style="45" customWidth="1"/>
    <col min="9221" max="9221" width="3.42578125" style="45" customWidth="1"/>
    <col min="9222" max="9222" width="1.42578125" style="45" customWidth="1"/>
    <col min="9223" max="9223" width="1.42578125" style="45"/>
    <col min="9224" max="9224" width="2" style="45" customWidth="1"/>
    <col min="9225" max="9225" width="1.5703125" style="45" bestFit="1" customWidth="1"/>
    <col min="9226" max="9228" width="1.42578125" style="45"/>
    <col min="9229" max="9229" width="2.28515625" style="45" bestFit="1" customWidth="1"/>
    <col min="9230" max="9232" width="1.42578125" style="45"/>
    <col min="9233" max="9233" width="2.28515625" style="45" bestFit="1" customWidth="1"/>
    <col min="9234" max="9472" width="1.42578125" style="45"/>
    <col min="9473" max="9473" width="2.5703125" style="45" customWidth="1"/>
    <col min="9474" max="9474" width="1.28515625" style="45" customWidth="1"/>
    <col min="9475" max="9475" width="1" style="45" customWidth="1"/>
    <col min="9476" max="9476" width="2" style="45" customWidth="1"/>
    <col min="9477" max="9477" width="3.42578125" style="45" customWidth="1"/>
    <col min="9478" max="9478" width="1.42578125" style="45" customWidth="1"/>
    <col min="9479" max="9479" width="1.42578125" style="45"/>
    <col min="9480" max="9480" width="2" style="45" customWidth="1"/>
    <col min="9481" max="9481" width="1.5703125" style="45" bestFit="1" customWidth="1"/>
    <col min="9482" max="9484" width="1.42578125" style="45"/>
    <col min="9485" max="9485" width="2.28515625" style="45" bestFit="1" customWidth="1"/>
    <col min="9486" max="9488" width="1.42578125" style="45"/>
    <col min="9489" max="9489" width="2.28515625" style="45" bestFit="1" customWidth="1"/>
    <col min="9490" max="9728" width="1.42578125" style="45"/>
    <col min="9729" max="9729" width="2.5703125" style="45" customWidth="1"/>
    <col min="9730" max="9730" width="1.28515625" style="45" customWidth="1"/>
    <col min="9731" max="9731" width="1" style="45" customWidth="1"/>
    <col min="9732" max="9732" width="2" style="45" customWidth="1"/>
    <col min="9733" max="9733" width="3.42578125" style="45" customWidth="1"/>
    <col min="9734" max="9734" width="1.42578125" style="45" customWidth="1"/>
    <col min="9735" max="9735" width="1.42578125" style="45"/>
    <col min="9736" max="9736" width="2" style="45" customWidth="1"/>
    <col min="9737" max="9737" width="1.5703125" style="45" bestFit="1" customWidth="1"/>
    <col min="9738" max="9740" width="1.42578125" style="45"/>
    <col min="9741" max="9741" width="2.28515625" style="45" bestFit="1" customWidth="1"/>
    <col min="9742" max="9744" width="1.42578125" style="45"/>
    <col min="9745" max="9745" width="2.28515625" style="45" bestFit="1" customWidth="1"/>
    <col min="9746" max="9984" width="1.42578125" style="45"/>
    <col min="9985" max="9985" width="2.5703125" style="45" customWidth="1"/>
    <col min="9986" max="9986" width="1.28515625" style="45" customWidth="1"/>
    <col min="9987" max="9987" width="1" style="45" customWidth="1"/>
    <col min="9988" max="9988" width="2" style="45" customWidth="1"/>
    <col min="9989" max="9989" width="3.42578125" style="45" customWidth="1"/>
    <col min="9990" max="9990" width="1.42578125" style="45" customWidth="1"/>
    <col min="9991" max="9991" width="1.42578125" style="45"/>
    <col min="9992" max="9992" width="2" style="45" customWidth="1"/>
    <col min="9993" max="9993" width="1.5703125" style="45" bestFit="1" customWidth="1"/>
    <col min="9994" max="9996" width="1.42578125" style="45"/>
    <col min="9997" max="9997" width="2.28515625" style="45" bestFit="1" customWidth="1"/>
    <col min="9998" max="10000" width="1.42578125" style="45"/>
    <col min="10001" max="10001" width="2.28515625" style="45" bestFit="1" customWidth="1"/>
    <col min="10002" max="10240" width="1.42578125" style="45"/>
    <col min="10241" max="10241" width="2.5703125" style="45" customWidth="1"/>
    <col min="10242" max="10242" width="1.28515625" style="45" customWidth="1"/>
    <col min="10243" max="10243" width="1" style="45" customWidth="1"/>
    <col min="10244" max="10244" width="2" style="45" customWidth="1"/>
    <col min="10245" max="10245" width="3.42578125" style="45" customWidth="1"/>
    <col min="10246" max="10246" width="1.42578125" style="45" customWidth="1"/>
    <col min="10247" max="10247" width="1.42578125" style="45"/>
    <col min="10248" max="10248" width="2" style="45" customWidth="1"/>
    <col min="10249" max="10249" width="1.5703125" style="45" bestFit="1" customWidth="1"/>
    <col min="10250" max="10252" width="1.42578125" style="45"/>
    <col min="10253" max="10253" width="2.28515625" style="45" bestFit="1" customWidth="1"/>
    <col min="10254" max="10256" width="1.42578125" style="45"/>
    <col min="10257" max="10257" width="2.28515625" style="45" bestFit="1" customWidth="1"/>
    <col min="10258" max="10496" width="1.42578125" style="45"/>
    <col min="10497" max="10497" width="2.5703125" style="45" customWidth="1"/>
    <col min="10498" max="10498" width="1.28515625" style="45" customWidth="1"/>
    <col min="10499" max="10499" width="1" style="45" customWidth="1"/>
    <col min="10500" max="10500" width="2" style="45" customWidth="1"/>
    <col min="10501" max="10501" width="3.42578125" style="45" customWidth="1"/>
    <col min="10502" max="10502" width="1.42578125" style="45" customWidth="1"/>
    <col min="10503" max="10503" width="1.42578125" style="45"/>
    <col min="10504" max="10504" width="2" style="45" customWidth="1"/>
    <col min="10505" max="10505" width="1.5703125" style="45" bestFit="1" customWidth="1"/>
    <col min="10506" max="10508" width="1.42578125" style="45"/>
    <col min="10509" max="10509" width="2.28515625" style="45" bestFit="1" customWidth="1"/>
    <col min="10510" max="10512" width="1.42578125" style="45"/>
    <col min="10513" max="10513" width="2.28515625" style="45" bestFit="1" customWidth="1"/>
    <col min="10514" max="10752" width="1.42578125" style="45"/>
    <col min="10753" max="10753" width="2.5703125" style="45" customWidth="1"/>
    <col min="10754" max="10754" width="1.28515625" style="45" customWidth="1"/>
    <col min="10755" max="10755" width="1" style="45" customWidth="1"/>
    <col min="10756" max="10756" width="2" style="45" customWidth="1"/>
    <col min="10757" max="10757" width="3.42578125" style="45" customWidth="1"/>
    <col min="10758" max="10758" width="1.42578125" style="45" customWidth="1"/>
    <col min="10759" max="10759" width="1.42578125" style="45"/>
    <col min="10760" max="10760" width="2" style="45" customWidth="1"/>
    <col min="10761" max="10761" width="1.5703125" style="45" bestFit="1" customWidth="1"/>
    <col min="10762" max="10764" width="1.42578125" style="45"/>
    <col min="10765" max="10765" width="2.28515625" style="45" bestFit="1" customWidth="1"/>
    <col min="10766" max="10768" width="1.42578125" style="45"/>
    <col min="10769" max="10769" width="2.28515625" style="45" bestFit="1" customWidth="1"/>
    <col min="10770" max="11008" width="1.42578125" style="45"/>
    <col min="11009" max="11009" width="2.5703125" style="45" customWidth="1"/>
    <col min="11010" max="11010" width="1.28515625" style="45" customWidth="1"/>
    <col min="11011" max="11011" width="1" style="45" customWidth="1"/>
    <col min="11012" max="11012" width="2" style="45" customWidth="1"/>
    <col min="11013" max="11013" width="3.42578125" style="45" customWidth="1"/>
    <col min="11014" max="11014" width="1.42578125" style="45" customWidth="1"/>
    <col min="11015" max="11015" width="1.42578125" style="45"/>
    <col min="11016" max="11016" width="2" style="45" customWidth="1"/>
    <col min="11017" max="11017" width="1.5703125" style="45" bestFit="1" customWidth="1"/>
    <col min="11018" max="11020" width="1.42578125" style="45"/>
    <col min="11021" max="11021" width="2.28515625" style="45" bestFit="1" customWidth="1"/>
    <col min="11022" max="11024" width="1.42578125" style="45"/>
    <col min="11025" max="11025" width="2.28515625" style="45" bestFit="1" customWidth="1"/>
    <col min="11026" max="11264" width="1.42578125" style="45"/>
    <col min="11265" max="11265" width="2.5703125" style="45" customWidth="1"/>
    <col min="11266" max="11266" width="1.28515625" style="45" customWidth="1"/>
    <col min="11267" max="11267" width="1" style="45" customWidth="1"/>
    <col min="11268" max="11268" width="2" style="45" customWidth="1"/>
    <col min="11269" max="11269" width="3.42578125" style="45" customWidth="1"/>
    <col min="11270" max="11270" width="1.42578125" style="45" customWidth="1"/>
    <col min="11271" max="11271" width="1.42578125" style="45"/>
    <col min="11272" max="11272" width="2" style="45" customWidth="1"/>
    <col min="11273" max="11273" width="1.5703125" style="45" bestFit="1" customWidth="1"/>
    <col min="11274" max="11276" width="1.42578125" style="45"/>
    <col min="11277" max="11277" width="2.28515625" style="45" bestFit="1" customWidth="1"/>
    <col min="11278" max="11280" width="1.42578125" style="45"/>
    <col min="11281" max="11281" width="2.28515625" style="45" bestFit="1" customWidth="1"/>
    <col min="11282" max="11520" width="1.42578125" style="45"/>
    <col min="11521" max="11521" width="2.5703125" style="45" customWidth="1"/>
    <col min="11522" max="11522" width="1.28515625" style="45" customWidth="1"/>
    <col min="11523" max="11523" width="1" style="45" customWidth="1"/>
    <col min="11524" max="11524" width="2" style="45" customWidth="1"/>
    <col min="11525" max="11525" width="3.42578125" style="45" customWidth="1"/>
    <col min="11526" max="11526" width="1.42578125" style="45" customWidth="1"/>
    <col min="11527" max="11527" width="1.42578125" style="45"/>
    <col min="11528" max="11528" width="2" style="45" customWidth="1"/>
    <col min="11529" max="11529" width="1.5703125" style="45" bestFit="1" customWidth="1"/>
    <col min="11530" max="11532" width="1.42578125" style="45"/>
    <col min="11533" max="11533" width="2.28515625" style="45" bestFit="1" customWidth="1"/>
    <col min="11534" max="11536" width="1.42578125" style="45"/>
    <col min="11537" max="11537" width="2.28515625" style="45" bestFit="1" customWidth="1"/>
    <col min="11538" max="11776" width="1.42578125" style="45"/>
    <col min="11777" max="11777" width="2.5703125" style="45" customWidth="1"/>
    <col min="11778" max="11778" width="1.28515625" style="45" customWidth="1"/>
    <col min="11779" max="11779" width="1" style="45" customWidth="1"/>
    <col min="11780" max="11780" width="2" style="45" customWidth="1"/>
    <col min="11781" max="11781" width="3.42578125" style="45" customWidth="1"/>
    <col min="11782" max="11782" width="1.42578125" style="45" customWidth="1"/>
    <col min="11783" max="11783" width="1.42578125" style="45"/>
    <col min="11784" max="11784" width="2" style="45" customWidth="1"/>
    <col min="11785" max="11785" width="1.5703125" style="45" bestFit="1" customWidth="1"/>
    <col min="11786" max="11788" width="1.42578125" style="45"/>
    <col min="11789" max="11789" width="2.28515625" style="45" bestFit="1" customWidth="1"/>
    <col min="11790" max="11792" width="1.42578125" style="45"/>
    <col min="11793" max="11793" width="2.28515625" style="45" bestFit="1" customWidth="1"/>
    <col min="11794" max="12032" width="1.42578125" style="45"/>
    <col min="12033" max="12033" width="2.5703125" style="45" customWidth="1"/>
    <col min="12034" max="12034" width="1.28515625" style="45" customWidth="1"/>
    <col min="12035" max="12035" width="1" style="45" customWidth="1"/>
    <col min="12036" max="12036" width="2" style="45" customWidth="1"/>
    <col min="12037" max="12037" width="3.42578125" style="45" customWidth="1"/>
    <col min="12038" max="12038" width="1.42578125" style="45" customWidth="1"/>
    <col min="12039" max="12039" width="1.42578125" style="45"/>
    <col min="12040" max="12040" width="2" style="45" customWidth="1"/>
    <col min="12041" max="12041" width="1.5703125" style="45" bestFit="1" customWidth="1"/>
    <col min="12042" max="12044" width="1.42578125" style="45"/>
    <col min="12045" max="12045" width="2.28515625" style="45" bestFit="1" customWidth="1"/>
    <col min="12046" max="12048" width="1.42578125" style="45"/>
    <col min="12049" max="12049" width="2.28515625" style="45" bestFit="1" customWidth="1"/>
    <col min="12050" max="12288" width="1.42578125" style="45"/>
    <col min="12289" max="12289" width="2.5703125" style="45" customWidth="1"/>
    <col min="12290" max="12290" width="1.28515625" style="45" customWidth="1"/>
    <col min="12291" max="12291" width="1" style="45" customWidth="1"/>
    <col min="12292" max="12292" width="2" style="45" customWidth="1"/>
    <col min="12293" max="12293" width="3.42578125" style="45" customWidth="1"/>
    <col min="12294" max="12294" width="1.42578125" style="45" customWidth="1"/>
    <col min="12295" max="12295" width="1.42578125" style="45"/>
    <col min="12296" max="12296" width="2" style="45" customWidth="1"/>
    <col min="12297" max="12297" width="1.5703125" style="45" bestFit="1" customWidth="1"/>
    <col min="12298" max="12300" width="1.42578125" style="45"/>
    <col min="12301" max="12301" width="2.28515625" style="45" bestFit="1" customWidth="1"/>
    <col min="12302" max="12304" width="1.42578125" style="45"/>
    <col min="12305" max="12305" width="2.28515625" style="45" bestFit="1" customWidth="1"/>
    <col min="12306" max="12544" width="1.42578125" style="45"/>
    <col min="12545" max="12545" width="2.5703125" style="45" customWidth="1"/>
    <col min="12546" max="12546" width="1.28515625" style="45" customWidth="1"/>
    <col min="12547" max="12547" width="1" style="45" customWidth="1"/>
    <col min="12548" max="12548" width="2" style="45" customWidth="1"/>
    <col min="12549" max="12549" width="3.42578125" style="45" customWidth="1"/>
    <col min="12550" max="12550" width="1.42578125" style="45" customWidth="1"/>
    <col min="12551" max="12551" width="1.42578125" style="45"/>
    <col min="12552" max="12552" width="2" style="45" customWidth="1"/>
    <col min="12553" max="12553" width="1.5703125" style="45" bestFit="1" customWidth="1"/>
    <col min="12554" max="12556" width="1.42578125" style="45"/>
    <col min="12557" max="12557" width="2.28515625" style="45" bestFit="1" customWidth="1"/>
    <col min="12558" max="12560" width="1.42578125" style="45"/>
    <col min="12561" max="12561" width="2.28515625" style="45" bestFit="1" customWidth="1"/>
    <col min="12562" max="12800" width="1.42578125" style="45"/>
    <col min="12801" max="12801" width="2.5703125" style="45" customWidth="1"/>
    <col min="12802" max="12802" width="1.28515625" style="45" customWidth="1"/>
    <col min="12803" max="12803" width="1" style="45" customWidth="1"/>
    <col min="12804" max="12804" width="2" style="45" customWidth="1"/>
    <col min="12805" max="12805" width="3.42578125" style="45" customWidth="1"/>
    <col min="12806" max="12806" width="1.42578125" style="45" customWidth="1"/>
    <col min="12807" max="12807" width="1.42578125" style="45"/>
    <col min="12808" max="12808" width="2" style="45" customWidth="1"/>
    <col min="12809" max="12809" width="1.5703125" style="45" bestFit="1" customWidth="1"/>
    <col min="12810" max="12812" width="1.42578125" style="45"/>
    <col min="12813" max="12813" width="2.28515625" style="45" bestFit="1" customWidth="1"/>
    <col min="12814" max="12816" width="1.42578125" style="45"/>
    <col min="12817" max="12817" width="2.28515625" style="45" bestFit="1" customWidth="1"/>
    <col min="12818" max="13056" width="1.42578125" style="45"/>
    <col min="13057" max="13057" width="2.5703125" style="45" customWidth="1"/>
    <col min="13058" max="13058" width="1.28515625" style="45" customWidth="1"/>
    <col min="13059" max="13059" width="1" style="45" customWidth="1"/>
    <col min="13060" max="13060" width="2" style="45" customWidth="1"/>
    <col min="13061" max="13061" width="3.42578125" style="45" customWidth="1"/>
    <col min="13062" max="13062" width="1.42578125" style="45" customWidth="1"/>
    <col min="13063" max="13063" width="1.42578125" style="45"/>
    <col min="13064" max="13064" width="2" style="45" customWidth="1"/>
    <col min="13065" max="13065" width="1.5703125" style="45" bestFit="1" customWidth="1"/>
    <col min="13066" max="13068" width="1.42578125" style="45"/>
    <col min="13069" max="13069" width="2.28515625" style="45" bestFit="1" customWidth="1"/>
    <col min="13070" max="13072" width="1.42578125" style="45"/>
    <col min="13073" max="13073" width="2.28515625" style="45" bestFit="1" customWidth="1"/>
    <col min="13074" max="13312" width="1.42578125" style="45"/>
    <col min="13313" max="13313" width="2.5703125" style="45" customWidth="1"/>
    <col min="13314" max="13314" width="1.28515625" style="45" customWidth="1"/>
    <col min="13315" max="13315" width="1" style="45" customWidth="1"/>
    <col min="13316" max="13316" width="2" style="45" customWidth="1"/>
    <col min="13317" max="13317" width="3.42578125" style="45" customWidth="1"/>
    <col min="13318" max="13318" width="1.42578125" style="45" customWidth="1"/>
    <col min="13319" max="13319" width="1.42578125" style="45"/>
    <col min="13320" max="13320" width="2" style="45" customWidth="1"/>
    <col min="13321" max="13321" width="1.5703125" style="45" bestFit="1" customWidth="1"/>
    <col min="13322" max="13324" width="1.42578125" style="45"/>
    <col min="13325" max="13325" width="2.28515625" style="45" bestFit="1" customWidth="1"/>
    <col min="13326" max="13328" width="1.42578125" style="45"/>
    <col min="13329" max="13329" width="2.28515625" style="45" bestFit="1" customWidth="1"/>
    <col min="13330" max="13568" width="1.42578125" style="45"/>
    <col min="13569" max="13569" width="2.5703125" style="45" customWidth="1"/>
    <col min="13570" max="13570" width="1.28515625" style="45" customWidth="1"/>
    <col min="13571" max="13571" width="1" style="45" customWidth="1"/>
    <col min="13572" max="13572" width="2" style="45" customWidth="1"/>
    <col min="13573" max="13573" width="3.42578125" style="45" customWidth="1"/>
    <col min="13574" max="13574" width="1.42578125" style="45" customWidth="1"/>
    <col min="13575" max="13575" width="1.42578125" style="45"/>
    <col min="13576" max="13576" width="2" style="45" customWidth="1"/>
    <col min="13577" max="13577" width="1.5703125" style="45" bestFit="1" customWidth="1"/>
    <col min="13578" max="13580" width="1.42578125" style="45"/>
    <col min="13581" max="13581" width="2.28515625" style="45" bestFit="1" customWidth="1"/>
    <col min="13582" max="13584" width="1.42578125" style="45"/>
    <col min="13585" max="13585" width="2.28515625" style="45" bestFit="1" customWidth="1"/>
    <col min="13586" max="13824" width="1.42578125" style="45"/>
    <col min="13825" max="13825" width="2.5703125" style="45" customWidth="1"/>
    <col min="13826" max="13826" width="1.28515625" style="45" customWidth="1"/>
    <col min="13827" max="13827" width="1" style="45" customWidth="1"/>
    <col min="13828" max="13828" width="2" style="45" customWidth="1"/>
    <col min="13829" max="13829" width="3.42578125" style="45" customWidth="1"/>
    <col min="13830" max="13830" width="1.42578125" style="45" customWidth="1"/>
    <col min="13831" max="13831" width="1.42578125" style="45"/>
    <col min="13832" max="13832" width="2" style="45" customWidth="1"/>
    <col min="13833" max="13833" width="1.5703125" style="45" bestFit="1" customWidth="1"/>
    <col min="13834" max="13836" width="1.42578125" style="45"/>
    <col min="13837" max="13837" width="2.28515625" style="45" bestFit="1" customWidth="1"/>
    <col min="13838" max="13840" width="1.42578125" style="45"/>
    <col min="13841" max="13841" width="2.28515625" style="45" bestFit="1" customWidth="1"/>
    <col min="13842" max="14080" width="1.42578125" style="45"/>
    <col min="14081" max="14081" width="2.5703125" style="45" customWidth="1"/>
    <col min="14082" max="14082" width="1.28515625" style="45" customWidth="1"/>
    <col min="14083" max="14083" width="1" style="45" customWidth="1"/>
    <col min="14084" max="14084" width="2" style="45" customWidth="1"/>
    <col min="14085" max="14085" width="3.42578125" style="45" customWidth="1"/>
    <col min="14086" max="14086" width="1.42578125" style="45" customWidth="1"/>
    <col min="14087" max="14087" width="1.42578125" style="45"/>
    <col min="14088" max="14088" width="2" style="45" customWidth="1"/>
    <col min="14089" max="14089" width="1.5703125" style="45" bestFit="1" customWidth="1"/>
    <col min="14090" max="14092" width="1.42578125" style="45"/>
    <col min="14093" max="14093" width="2.28515625" style="45" bestFit="1" customWidth="1"/>
    <col min="14094" max="14096" width="1.42578125" style="45"/>
    <col min="14097" max="14097" width="2.28515625" style="45" bestFit="1" customWidth="1"/>
    <col min="14098" max="14336" width="1.42578125" style="45"/>
    <col min="14337" max="14337" width="2.5703125" style="45" customWidth="1"/>
    <col min="14338" max="14338" width="1.28515625" style="45" customWidth="1"/>
    <col min="14339" max="14339" width="1" style="45" customWidth="1"/>
    <col min="14340" max="14340" width="2" style="45" customWidth="1"/>
    <col min="14341" max="14341" width="3.42578125" style="45" customWidth="1"/>
    <col min="14342" max="14342" width="1.42578125" style="45" customWidth="1"/>
    <col min="14343" max="14343" width="1.42578125" style="45"/>
    <col min="14344" max="14344" width="2" style="45" customWidth="1"/>
    <col min="14345" max="14345" width="1.5703125" style="45" bestFit="1" customWidth="1"/>
    <col min="14346" max="14348" width="1.42578125" style="45"/>
    <col min="14349" max="14349" width="2.28515625" style="45" bestFit="1" customWidth="1"/>
    <col min="14350" max="14352" width="1.42578125" style="45"/>
    <col min="14353" max="14353" width="2.28515625" style="45" bestFit="1" customWidth="1"/>
    <col min="14354" max="14592" width="1.42578125" style="45"/>
    <col min="14593" max="14593" width="2.5703125" style="45" customWidth="1"/>
    <col min="14594" max="14594" width="1.28515625" style="45" customWidth="1"/>
    <col min="14595" max="14595" width="1" style="45" customWidth="1"/>
    <col min="14596" max="14596" width="2" style="45" customWidth="1"/>
    <col min="14597" max="14597" width="3.42578125" style="45" customWidth="1"/>
    <col min="14598" max="14598" width="1.42578125" style="45" customWidth="1"/>
    <col min="14599" max="14599" width="1.42578125" style="45"/>
    <col min="14600" max="14600" width="2" style="45" customWidth="1"/>
    <col min="14601" max="14601" width="1.5703125" style="45" bestFit="1" customWidth="1"/>
    <col min="14602" max="14604" width="1.42578125" style="45"/>
    <col min="14605" max="14605" width="2.28515625" style="45" bestFit="1" customWidth="1"/>
    <col min="14606" max="14608" width="1.42578125" style="45"/>
    <col min="14609" max="14609" width="2.28515625" style="45" bestFit="1" customWidth="1"/>
    <col min="14610" max="14848" width="1.42578125" style="45"/>
    <col min="14849" max="14849" width="2.5703125" style="45" customWidth="1"/>
    <col min="14850" max="14850" width="1.28515625" style="45" customWidth="1"/>
    <col min="14851" max="14851" width="1" style="45" customWidth="1"/>
    <col min="14852" max="14852" width="2" style="45" customWidth="1"/>
    <col min="14853" max="14853" width="3.42578125" style="45" customWidth="1"/>
    <col min="14854" max="14854" width="1.42578125" style="45" customWidth="1"/>
    <col min="14855" max="14855" width="1.42578125" style="45"/>
    <col min="14856" max="14856" width="2" style="45" customWidth="1"/>
    <col min="14857" max="14857" width="1.5703125" style="45" bestFit="1" customWidth="1"/>
    <col min="14858" max="14860" width="1.42578125" style="45"/>
    <col min="14861" max="14861" width="2.28515625" style="45" bestFit="1" customWidth="1"/>
    <col min="14862" max="14864" width="1.42578125" style="45"/>
    <col min="14865" max="14865" width="2.28515625" style="45" bestFit="1" customWidth="1"/>
    <col min="14866" max="15104" width="1.42578125" style="45"/>
    <col min="15105" max="15105" width="2.5703125" style="45" customWidth="1"/>
    <col min="15106" max="15106" width="1.28515625" style="45" customWidth="1"/>
    <col min="15107" max="15107" width="1" style="45" customWidth="1"/>
    <col min="15108" max="15108" width="2" style="45" customWidth="1"/>
    <col min="15109" max="15109" width="3.42578125" style="45" customWidth="1"/>
    <col min="15110" max="15110" width="1.42578125" style="45" customWidth="1"/>
    <col min="15111" max="15111" width="1.42578125" style="45"/>
    <col min="15112" max="15112" width="2" style="45" customWidth="1"/>
    <col min="15113" max="15113" width="1.5703125" style="45" bestFit="1" customWidth="1"/>
    <col min="15114" max="15116" width="1.42578125" style="45"/>
    <col min="15117" max="15117" width="2.28515625" style="45" bestFit="1" customWidth="1"/>
    <col min="15118" max="15120" width="1.42578125" style="45"/>
    <col min="15121" max="15121" width="2.28515625" style="45" bestFit="1" customWidth="1"/>
    <col min="15122" max="15360" width="1.42578125" style="45"/>
    <col min="15361" max="15361" width="2.5703125" style="45" customWidth="1"/>
    <col min="15362" max="15362" width="1.28515625" style="45" customWidth="1"/>
    <col min="15363" max="15363" width="1" style="45" customWidth="1"/>
    <col min="15364" max="15364" width="2" style="45" customWidth="1"/>
    <col min="15365" max="15365" width="3.42578125" style="45" customWidth="1"/>
    <col min="15366" max="15366" width="1.42578125" style="45" customWidth="1"/>
    <col min="15367" max="15367" width="1.42578125" style="45"/>
    <col min="15368" max="15368" width="2" style="45" customWidth="1"/>
    <col min="15369" max="15369" width="1.5703125" style="45" bestFit="1" customWidth="1"/>
    <col min="15370" max="15372" width="1.42578125" style="45"/>
    <col min="15373" max="15373" width="2.28515625" style="45" bestFit="1" customWidth="1"/>
    <col min="15374" max="15376" width="1.42578125" style="45"/>
    <col min="15377" max="15377" width="2.28515625" style="45" bestFit="1" customWidth="1"/>
    <col min="15378" max="15616" width="1.42578125" style="45"/>
    <col min="15617" max="15617" width="2.5703125" style="45" customWidth="1"/>
    <col min="15618" max="15618" width="1.28515625" style="45" customWidth="1"/>
    <col min="15619" max="15619" width="1" style="45" customWidth="1"/>
    <col min="15620" max="15620" width="2" style="45" customWidth="1"/>
    <col min="15621" max="15621" width="3.42578125" style="45" customWidth="1"/>
    <col min="15622" max="15622" width="1.42578125" style="45" customWidth="1"/>
    <col min="15623" max="15623" width="1.42578125" style="45"/>
    <col min="15624" max="15624" width="2" style="45" customWidth="1"/>
    <col min="15625" max="15625" width="1.5703125" style="45" bestFit="1" customWidth="1"/>
    <col min="15626" max="15628" width="1.42578125" style="45"/>
    <col min="15629" max="15629" width="2.28515625" style="45" bestFit="1" customWidth="1"/>
    <col min="15630" max="15632" width="1.42578125" style="45"/>
    <col min="15633" max="15633" width="2.28515625" style="45" bestFit="1" customWidth="1"/>
    <col min="15634" max="15872" width="1.42578125" style="45"/>
    <col min="15873" max="15873" width="2.5703125" style="45" customWidth="1"/>
    <col min="15874" max="15874" width="1.28515625" style="45" customWidth="1"/>
    <col min="15875" max="15875" width="1" style="45" customWidth="1"/>
    <col min="15876" max="15876" width="2" style="45" customWidth="1"/>
    <col min="15877" max="15877" width="3.42578125" style="45" customWidth="1"/>
    <col min="15878" max="15878" width="1.42578125" style="45" customWidth="1"/>
    <col min="15879" max="15879" width="1.42578125" style="45"/>
    <col min="15880" max="15880" width="2" style="45" customWidth="1"/>
    <col min="15881" max="15881" width="1.5703125" style="45" bestFit="1" customWidth="1"/>
    <col min="15882" max="15884" width="1.42578125" style="45"/>
    <col min="15885" max="15885" width="2.28515625" style="45" bestFit="1" customWidth="1"/>
    <col min="15886" max="15888" width="1.42578125" style="45"/>
    <col min="15889" max="15889" width="2.28515625" style="45" bestFit="1" customWidth="1"/>
    <col min="15890" max="16128" width="1.42578125" style="45"/>
    <col min="16129" max="16129" width="2.5703125" style="45" customWidth="1"/>
    <col min="16130" max="16130" width="1.28515625" style="45" customWidth="1"/>
    <col min="16131" max="16131" width="1" style="45" customWidth="1"/>
    <col min="16132" max="16132" width="2" style="45" customWidth="1"/>
    <col min="16133" max="16133" width="3.42578125" style="45" customWidth="1"/>
    <col min="16134" max="16134" width="1.42578125" style="45" customWidth="1"/>
    <col min="16135" max="16135" width="1.42578125" style="45"/>
    <col min="16136" max="16136" width="2" style="45" customWidth="1"/>
    <col min="16137" max="16137" width="1.5703125" style="45" bestFit="1" customWidth="1"/>
    <col min="16138" max="16140" width="1.42578125" style="45"/>
    <col min="16141" max="16141" width="2.28515625" style="45" bestFit="1" customWidth="1"/>
    <col min="16142" max="16144" width="1.42578125" style="45"/>
    <col min="16145" max="16145" width="2.28515625" style="45" bestFit="1" customWidth="1"/>
    <col min="16146" max="16384" width="1.42578125" style="45"/>
  </cols>
  <sheetData>
    <row r="1" spans="1:19" ht="15.75">
      <c r="B1" s="46"/>
      <c r="C1" s="46"/>
      <c r="D1" s="46"/>
      <c r="E1" s="47" t="e">
        <f>Свод!#REF!</f>
        <v>#REF!</v>
      </c>
      <c r="G1" s="48"/>
      <c r="H1" s="49"/>
    </row>
    <row r="2" spans="1:19" ht="15.75">
      <c r="A2" s="50" t="s">
        <v>42</v>
      </c>
      <c r="B2" s="51" t="e">
        <f>SUBSTITUTE(B4,F8,F9,1)</f>
        <v>#REF!</v>
      </c>
      <c r="E2" s="52"/>
      <c r="H2" s="53"/>
      <c r="I2" s="54"/>
      <c r="J2" s="53"/>
      <c r="K2" s="55"/>
      <c r="L2" s="55"/>
      <c r="M2" s="56"/>
      <c r="N2" s="397"/>
      <c r="O2" s="397"/>
      <c r="P2" s="54"/>
      <c r="Q2" s="57"/>
      <c r="R2" s="58"/>
      <c r="S2" s="59"/>
    </row>
    <row r="3" spans="1:19">
      <c r="A3" s="50"/>
      <c r="B3" s="60"/>
      <c r="H3" s="53"/>
      <c r="I3" s="53"/>
      <c r="J3" s="53"/>
      <c r="K3" s="61"/>
      <c r="L3" s="61"/>
      <c r="M3" s="61"/>
      <c r="N3" s="62"/>
      <c r="O3" s="62"/>
      <c r="P3" s="53"/>
      <c r="Q3" s="57"/>
      <c r="R3" s="53"/>
      <c r="S3" s="59"/>
    </row>
    <row r="4" spans="1:19">
      <c r="A4" s="63" t="s">
        <v>43</v>
      </c>
      <c r="B4" s="60" t="e">
        <f>CONCATENATE(A7,A8,A9,A10,A11)</f>
        <v>#REF!</v>
      </c>
    </row>
    <row r="5" spans="1:19" s="60" customFormat="1">
      <c r="A5" s="63"/>
      <c r="C5" s="45"/>
      <c r="D5" s="45"/>
      <c r="E5" s="45"/>
      <c r="H5" s="65"/>
    </row>
    <row r="6" spans="1:19" ht="12.75" customHeight="1">
      <c r="D6" s="64"/>
      <c r="H6" s="66"/>
      <c r="I6" s="66"/>
      <c r="J6" s="66"/>
    </row>
    <row r="7" spans="1:19" ht="12.75" customHeight="1">
      <c r="A7" s="67" t="e">
        <f>CONCATENATE(IF(B14=0,"",E14),IF(B15=0,"",IF(C16&lt;20,IF(C16&lt;16,IF(C16&lt;10,E15,D16),F16),E15)),IF(B16=0,"",IF(NOT(B15=1),E16,"")),F17)</f>
        <v>#REF!</v>
      </c>
      <c r="D7" s="64"/>
      <c r="F7" s="68" t="e">
        <f>CODE(B4)</f>
        <v>#REF!</v>
      </c>
      <c r="G7" s="69"/>
      <c r="H7" s="66"/>
      <c r="I7" s="66"/>
      <c r="J7" s="66"/>
    </row>
    <row r="8" spans="1:19" ht="12.75" customHeight="1">
      <c r="A8" s="70" t="e">
        <f>CONCATENATE(IF(B18=0,"",E18),IF(B19=0,"",IF(C20&lt;20,IF(C20&lt;16,IF(C20&lt;10,E19,D20),F20),E19)),IF(B20=0,"",IF(NOT(B19=1),E20,"")),F21)</f>
        <v>#REF!</v>
      </c>
      <c r="B8" s="71"/>
      <c r="D8" s="72"/>
      <c r="F8" s="68" t="e">
        <f>CHAR(F7)</f>
        <v>#REF!</v>
      </c>
      <c r="G8" s="69"/>
      <c r="H8" s="66"/>
      <c r="I8" s="66"/>
      <c r="J8" s="66"/>
      <c r="Q8" s="73"/>
    </row>
    <row r="9" spans="1:19" s="70" customFormat="1" ht="12.75" customHeight="1">
      <c r="A9" s="70" t="e">
        <f>CONCATENATE(IF(B22=0,"",E22),IF(B23=0,"",IF(C24&lt;20,IF(C24&lt;16,IF(C24&lt;10,E23,D24),F24),E23)),IF(B24=0,"",IF(NOT(B23=1),E24,"")),F25)</f>
        <v>#REF!</v>
      </c>
      <c r="D9" s="74"/>
      <c r="E9" s="75"/>
      <c r="F9" s="68" t="e">
        <f>PROPER(F8)</f>
        <v>#REF!</v>
      </c>
      <c r="G9" s="69"/>
      <c r="H9" s="66"/>
      <c r="I9" s="66"/>
      <c r="J9" s="66"/>
    </row>
    <row r="10" spans="1:19" s="70" customFormat="1" ht="12.75" customHeight="1">
      <c r="A10" s="70" t="e">
        <f>CONCATENATE(IF(B26=0,"",E26),IF(B27=0,"",IF(C28&lt;20,IF(C28&lt;16,IF(C28&lt;10,E27,D28),F28),E27)),IF(B28=0,"",IF(NOT(B27=1),E28,"")),F29)</f>
        <v>#REF!</v>
      </c>
      <c r="D10" s="74"/>
      <c r="E10" s="75"/>
      <c r="H10" s="66"/>
      <c r="I10" s="66"/>
      <c r="J10" s="66"/>
    </row>
    <row r="11" spans="1:19" s="70" customFormat="1">
      <c r="A11" s="76"/>
      <c r="D11" s="74"/>
      <c r="E11" s="75"/>
      <c r="M11" s="77"/>
    </row>
    <row r="12" spans="1:19" s="70" customFormat="1">
      <c r="A12" s="76"/>
      <c r="D12" s="78"/>
      <c r="E12" s="79" t="e">
        <f>TRUNC(E1)</f>
        <v>#REF!</v>
      </c>
      <c r="F12" s="78" t="s">
        <v>44</v>
      </c>
      <c r="H12" s="74"/>
      <c r="M12" s="80"/>
    </row>
    <row r="13" spans="1:19" s="70" customFormat="1">
      <c r="A13" s="81" t="e">
        <f>TRUNC(A14/10)</f>
        <v>#REF!</v>
      </c>
      <c r="B13" s="74"/>
      <c r="C13" s="78"/>
      <c r="H13" s="74"/>
    </row>
    <row r="14" spans="1:19" s="70" customFormat="1">
      <c r="A14" s="81" t="e">
        <f>TRUNC(A15/10)</f>
        <v>#REF!</v>
      </c>
      <c r="B14" s="74" t="e">
        <f>TRUNC(RIGHT(A14))</f>
        <v>#REF!</v>
      </c>
      <c r="C14" s="78" t="e">
        <f>B14</f>
        <v>#REF!</v>
      </c>
      <c r="E14" s="82" t="e">
        <f>IF(B14=1,E42,IF(B14=2,G34,IF(B14=3,G35,IF(B14=4,G36,IF(B14=5,G37,IF(B14=6,G38,IF(B14=7,G39,IF(B14=8,G40,G41))))))))</f>
        <v>#REF!</v>
      </c>
      <c r="H14" s="74"/>
    </row>
    <row r="15" spans="1:19" s="70" customFormat="1">
      <c r="A15" s="81" t="e">
        <f>TRUNC(A16/10)</f>
        <v>#REF!</v>
      </c>
      <c r="B15" s="74" t="e">
        <f>TRUNC(RIGHT(A15))</f>
        <v>#REF!</v>
      </c>
      <c r="C15" s="78" t="e">
        <f>IF(B15=1,"",B15)</f>
        <v>#REF!</v>
      </c>
      <c r="E15" s="83" t="e">
        <f>IF(OR(C15=0,B15=1),"",IF(B15=2,E34,IF(B15=3,E35,IF(B15=4,E36,IF(B15=5,E37,IF(B15=6,E38,IF(B15=7,E39,IF(B15=8,E40,E41))))))))</f>
        <v>#REF!</v>
      </c>
      <c r="H15" s="74"/>
    </row>
    <row r="16" spans="1:19" s="70" customFormat="1">
      <c r="A16" s="81" t="e">
        <f>TRUNC(A18/10)</f>
        <v>#REF!</v>
      </c>
      <c r="B16" s="74" t="e">
        <f>TRUNC(RIGHT(A16))</f>
        <v>#REF!</v>
      </c>
      <c r="C16" s="78" t="e">
        <f>IF(B15=1,B16+10,IF(B16=0,0,B16))</f>
        <v>#REF!</v>
      </c>
      <c r="D16" s="70" t="e">
        <f>IF(AND(C16&gt;9,C16&lt;16),IF(C16=10,D33,IF(C16=11,D34,IF(C16=12,D35,IF(C16=13,D36,IF(C16=14,D37,IF(C16=15,D38,)))))),"")</f>
        <v>#REF!</v>
      </c>
      <c r="E16" s="83" t="e">
        <f>IF(B16=1,A33,IF(B16=2,A34,IF(B16=3,A35,IF(B16=4,A36,IF(B16=5,A37,IF(B16=6,A38,IF(B16=7,A39,IF(B16=8,A40,A41))))))))</f>
        <v>#REF!</v>
      </c>
      <c r="F16" s="70" t="e">
        <f>IF(AND(C16&gt;15,C16&lt;20),IF(C16=16,D39,IF(C16=17,D40,IF(C16=18,D41,IF(C16=19,D42,)))),"")</f>
        <v>#REF!</v>
      </c>
      <c r="H16" s="74"/>
    </row>
    <row r="17" spans="1:9" s="70" customFormat="1">
      <c r="A17" s="81"/>
      <c r="B17" s="74"/>
      <c r="D17" s="74"/>
      <c r="E17" s="70" t="e">
        <f>B16+B15*10+B14*100</f>
        <v>#REF!</v>
      </c>
      <c r="F17" s="70" t="e">
        <f>IF(E17=0,"",IF(B15=1,"миллиардов ",IF(B16=1,"милиард ",IF(OR(B16=2,B16=3,B16=4),"миллиарда ","милиардов "))))</f>
        <v>#REF!</v>
      </c>
      <c r="H17" s="74"/>
    </row>
    <row r="18" spans="1:9" s="70" customFormat="1">
      <c r="A18" s="81" t="e">
        <f>TRUNC(A19/10)</f>
        <v>#REF!</v>
      </c>
      <c r="B18" s="74" t="e">
        <f>TRUNC(RIGHT(A18))</f>
        <v>#REF!</v>
      </c>
      <c r="C18" s="78" t="e">
        <f>B18</f>
        <v>#REF!</v>
      </c>
      <c r="E18" s="82" t="e">
        <f>IF(B18=1,E42,IF(B18=2,G34,IF(B18=3,G35,IF(B18=4,G36,IF(B18=5,G37,IF(B18=6,G38,IF(B18=7,G39,IF(B18=8,G40,G41))))))))</f>
        <v>#REF!</v>
      </c>
      <c r="H18" s="74"/>
    </row>
    <row r="19" spans="1:9">
      <c r="A19" s="81" t="e">
        <f>TRUNC(A20/10)</f>
        <v>#REF!</v>
      </c>
      <c r="B19" s="74" t="e">
        <f>TRUNC(RIGHT(A19))</f>
        <v>#REF!</v>
      </c>
      <c r="C19" s="78" t="e">
        <f>IF(B19=1,"",B19)</f>
        <v>#REF!</v>
      </c>
      <c r="D19" s="70"/>
      <c r="E19" s="83" t="e">
        <f>IF(OR(C19=0,B19=1),"",IF(B19=2,E34,IF(B19=3,E35,IF(B19=4,E36,IF(B19=5,E37,IF(B19=6,E38,IF(B19=7,E39,IF(B19=8,E40,E41))))))))</f>
        <v>#REF!</v>
      </c>
      <c r="F19" s="70"/>
    </row>
    <row r="20" spans="1:9" s="70" customFormat="1">
      <c r="A20" s="81" t="e">
        <f>TRUNC(A22/10)</f>
        <v>#REF!</v>
      </c>
      <c r="B20" s="74" t="e">
        <f>TRUNC(RIGHT(A20))</f>
        <v>#REF!</v>
      </c>
      <c r="C20" s="78" t="e">
        <f>IF(B19=1,B20+10,IF(B20=0,0,B20))</f>
        <v>#REF!</v>
      </c>
      <c r="D20" s="70" t="e">
        <f>IF(AND(C20&gt;9,C20&lt;16),IF(C20=10,D33,IF(C20=11,D34,IF(C20=12,D35,IF(C20=13,D36,IF(C20=14,D37,IF(C20=15,D38,)))))),"")</f>
        <v>#REF!</v>
      </c>
      <c r="E20" s="83" t="e">
        <f>IF(B20=1,A33,IF(B20=2,A34,IF(B20=3,A35,IF(B20=4,A36,IF(B20=5,A37,IF(B20=6,A38,IF(B20=7,A39,IF(B20=8,A40,A41))))))))</f>
        <v>#REF!</v>
      </c>
      <c r="F20" s="70" t="e">
        <f>IF(AND(C20&gt;15,C20&lt;20),IF(C20=16,D39,IF(C20=17,D40,IF(C20=18,D41,IF(C20=19,D42,)))),"")</f>
        <v>#REF!</v>
      </c>
    </row>
    <row r="21" spans="1:9" s="70" customFormat="1">
      <c r="A21" s="81"/>
      <c r="B21" s="74"/>
      <c r="C21" s="78"/>
      <c r="E21" s="70" t="e">
        <f>B20+B19*10+B18*100</f>
        <v>#REF!</v>
      </c>
      <c r="F21" s="70" t="e">
        <f>IF(E21=0,"",IF(B19=1,"миллионов ",IF(B20=1,"миллион ",IF(OR(B20=2,B20=3,B20=4),"миллиона ","миллионов "))))</f>
        <v>#REF!</v>
      </c>
    </row>
    <row r="22" spans="1:9" s="70" customFormat="1">
      <c r="A22" s="81" t="e">
        <f>TRUNC(A23/10)</f>
        <v>#REF!</v>
      </c>
      <c r="B22" s="74" t="e">
        <f>TRUNC(RIGHT(A22))</f>
        <v>#REF!</v>
      </c>
      <c r="C22" s="78" t="e">
        <f>B22</f>
        <v>#REF!</v>
      </c>
      <c r="E22" s="82" t="e">
        <f>IF(B22=1,E42,IF(B22=2,G34,IF(B22=3,G35,IF(B22=4,G36,IF(B22=5,G37,IF(B22=6,G38,IF(B22=7,G39,IF(B22=8,G40,G41))))))))</f>
        <v>#REF!</v>
      </c>
      <c r="I22" s="77"/>
    </row>
    <row r="23" spans="1:9" s="70" customFormat="1">
      <c r="A23" s="81" t="e">
        <f>TRUNC(A24/10)</f>
        <v>#REF!</v>
      </c>
      <c r="B23" s="74" t="e">
        <f>TRUNC(RIGHT(A23))</f>
        <v>#REF!</v>
      </c>
      <c r="C23" s="78" t="e">
        <f>IF(B23=1,"",B23)</f>
        <v>#REF!</v>
      </c>
      <c r="E23" s="83" t="e">
        <f>IF(OR(C23=0,B23=1),"",IF(B23=2,E34,IF(B23=3,E35,IF(B23=4,E36,IF(B23=5,E37,IF(B23=6,E38,IF(B23=7,E39,IF(B23=8,E40,E41))))))))</f>
        <v>#REF!</v>
      </c>
    </row>
    <row r="24" spans="1:9" s="70" customFormat="1">
      <c r="A24" s="81" t="e">
        <f>TRUNC(A26/10)</f>
        <v>#REF!</v>
      </c>
      <c r="B24" s="74" t="e">
        <f>TRUNC(RIGHT(A24))</f>
        <v>#REF!</v>
      </c>
      <c r="C24" s="78" t="e">
        <f>IF(B23=1,B24+10,IF(B24=0,0,B24))</f>
        <v>#REF!</v>
      </c>
      <c r="D24" s="70" t="e">
        <f>IF(AND(C24&gt;9,C24&lt;16),IF(C24=10,D33,IF(C24=11,D34,IF(C24=12,D35,IF(C24=13,D36,IF(C24=14,D37,IF(C24=15,D38,)))))),"")</f>
        <v>#REF!</v>
      </c>
      <c r="E24" s="83" t="e">
        <f>IF(B24=1,B33,IF(B24=2,B34,IF(B24=3,A35,IF(B24=4,A36,IF(B24=5,A37,IF(B24=6,A38,IF(B24=7,A39,IF(B24=8,A40,A41))))))))</f>
        <v>#REF!</v>
      </c>
      <c r="F24" s="70" t="e">
        <f>IF(AND(C24&gt;15,C24&lt;20),IF(C24=16,D39,IF(C24=17,D40,IF(C24=18,D41,IF(C24=19,D42,)))),"")</f>
        <v>#REF!</v>
      </c>
    </row>
    <row r="25" spans="1:9" s="70" customFormat="1">
      <c r="A25" s="81"/>
      <c r="B25" s="74"/>
      <c r="C25" s="78"/>
      <c r="E25" s="84" t="e">
        <f>B22*100+B23*10+B24</f>
        <v>#REF!</v>
      </c>
      <c r="F25" s="70" t="e">
        <f>IF(E25=0,"",IF(B23=1,"тысяч ",IF(B24=1,"тысяча ",IF(OR(B24=2,B24=3,B24=4),"тысячи ","тысяч "))))</f>
        <v>#REF!</v>
      </c>
    </row>
    <row r="26" spans="1:9" s="70" customFormat="1">
      <c r="A26" s="81" t="e">
        <f>TRUNC(A27/10)</f>
        <v>#REF!</v>
      </c>
      <c r="B26" s="74" t="e">
        <f>TRUNC(RIGHT(A26))</f>
        <v>#REF!</v>
      </c>
      <c r="C26" s="78" t="e">
        <f>B26</f>
        <v>#REF!</v>
      </c>
      <c r="E26" s="82" t="e">
        <f>IF(B26=1,E42,IF(B26=2,G34,IF(B26=3,G35,IF(B26=4,G36,IF(B26=5,G37,IF(B26=6,G38,IF(B26=7,G39,IF(B26=8,G40,G41))))))))</f>
        <v>#REF!</v>
      </c>
    </row>
    <row r="27" spans="1:9" s="70" customFormat="1">
      <c r="A27" s="81" t="e">
        <f>TRUNC(A28/10)</f>
        <v>#REF!</v>
      </c>
      <c r="B27" s="85" t="e">
        <f>TRUNC(RIGHT(A27))</f>
        <v>#REF!</v>
      </c>
      <c r="C27" s="78" t="e">
        <f>IF(B27=1,"",B27)</f>
        <v>#REF!</v>
      </c>
      <c r="E27" s="83" t="e">
        <f>IF(OR(C27=0,B27=1),"",IF(C27=2,E34,IF(C27=3,E35,IF(C27=4,E36,IF(C27=5,E37,IF(C27=6,E38,IF(C27=7,E39,IF(C27=8,E40,E41))))))))</f>
        <v>#REF!</v>
      </c>
      <c r="G27" s="74"/>
    </row>
    <row r="28" spans="1:9" s="70" customFormat="1">
      <c r="A28" s="81" t="e">
        <f>E12</f>
        <v>#REF!</v>
      </c>
      <c r="B28" s="74" t="e">
        <f>TRUNC(RIGHT(A28))</f>
        <v>#REF!</v>
      </c>
      <c r="C28" s="78" t="e">
        <f>IF(B27=1,B28+10,IF(B28=0,0,B28))</f>
        <v>#REF!</v>
      </c>
      <c r="D28" s="70" t="e">
        <f>IF(AND(C28&gt;9,C28&lt;16),IF(C28=10,D33,IF(C28=11,D34,IF(C28=12,D35,IF(C28=13,D36,IF(C28=14,D37,IF(C28=15,D38,)))))),"")</f>
        <v>#REF!</v>
      </c>
      <c r="E28" s="83" t="e">
        <f>IF(B28=1,A33,IF(B28=2,A34,IF(B28=3,A35,IF(B28=4,A36,IF(B28=5,A37,IF(B28=6,A38,IF(B28=7,A39,IF(B28=8,A40,A41))))))))</f>
        <v>#REF!</v>
      </c>
      <c r="F28" s="70" t="e">
        <f>IF(AND(C28&gt;15,C28&lt;20),IF(C28=16,D39,IF(C28=17,D40,IF(C28=18,D41,IF(C28=19,D42,)))),"")</f>
        <v>#REF!</v>
      </c>
      <c r="G28" s="74"/>
    </row>
    <row r="29" spans="1:9" s="70" customFormat="1">
      <c r="A29" s="76"/>
      <c r="B29" s="85"/>
      <c r="C29" s="86"/>
      <c r="E29" s="84" t="e">
        <f>B26*100+B27*10+B28</f>
        <v>#REF!</v>
      </c>
      <c r="F29" s="70" t="e">
        <f>IF(E29+E25+E21+E17=0,"ноль рублей ",IF(C28=1,"рубль ",IF(OR(C28=2,C28=3,C28=4),"рубля ","рублей ")))</f>
        <v>#REF!</v>
      </c>
      <c r="G29" s="74"/>
    </row>
    <row r="30" spans="1:9" s="70" customFormat="1">
      <c r="A30" s="87" t="e">
        <f>ROUND(100*(E1-E12),0)</f>
        <v>#REF!</v>
      </c>
      <c r="C30" s="86" t="e">
        <f>TRUNC(A30/10)</f>
        <v>#REF!</v>
      </c>
      <c r="E30" s="83" t="e">
        <f>IF(OR(C30=1,C30=0),"",IF(C30=2,E34,IF(C30=3,E35,IF(C30=4,E36,IF(C30=5,E37,IF(C30=6,E38,IF(C30=7,E39,IF(C30=8,E40,E41))))))))</f>
        <v>#REF!</v>
      </c>
      <c r="H30" s="74"/>
    </row>
    <row r="31" spans="1:9" s="70" customFormat="1">
      <c r="C31" s="86" t="e">
        <f>TRUNC(A30-C30*10)</f>
        <v>#REF!</v>
      </c>
      <c r="E31" s="83" t="e">
        <f>IF(C31=1,B33,IF(C31=2,B34,IF(C31=3,A35,IF(C31=4,A36,IF(C31=5,A37,IF(C31=6,A38,IF(C31=7,A39,IF(C31=8,A40,A41))))))))</f>
        <v>#REF!</v>
      </c>
      <c r="H31" s="74"/>
    </row>
    <row r="32" spans="1:9" s="70" customFormat="1">
      <c r="F32" s="70" t="s">
        <v>45</v>
      </c>
      <c r="H32" s="74"/>
    </row>
    <row r="33" spans="1:8" s="70" customFormat="1">
      <c r="A33" s="88" t="s">
        <v>46</v>
      </c>
      <c r="B33" s="88" t="s">
        <v>47</v>
      </c>
      <c r="C33" s="88"/>
      <c r="D33" s="88" t="s">
        <v>48</v>
      </c>
      <c r="H33" s="74"/>
    </row>
    <row r="34" spans="1:8" s="70" customFormat="1">
      <c r="A34" s="88" t="s">
        <v>49</v>
      </c>
      <c r="B34" s="88" t="s">
        <v>50</v>
      </c>
      <c r="C34" s="88"/>
      <c r="D34" s="88" t="s">
        <v>51</v>
      </c>
      <c r="E34" s="88" t="s">
        <v>52</v>
      </c>
      <c r="G34" s="88" t="s">
        <v>53</v>
      </c>
    </row>
    <row r="35" spans="1:8" s="70" customFormat="1">
      <c r="A35" s="88" t="s">
        <v>54</v>
      </c>
      <c r="B35" s="88"/>
      <c r="C35" s="88"/>
      <c r="D35" s="88" t="s">
        <v>55</v>
      </c>
      <c r="E35" s="88" t="s">
        <v>56</v>
      </c>
      <c r="G35" s="88" t="s">
        <v>57</v>
      </c>
    </row>
    <row r="36" spans="1:8" s="70" customFormat="1">
      <c r="A36" s="88" t="s">
        <v>58</v>
      </c>
      <c r="B36" s="88"/>
      <c r="C36" s="88"/>
      <c r="D36" s="88" t="s">
        <v>59</v>
      </c>
      <c r="E36" s="88" t="s">
        <v>60</v>
      </c>
      <c r="G36" s="88" t="s">
        <v>61</v>
      </c>
    </row>
    <row r="37" spans="1:8" s="70" customFormat="1">
      <c r="A37" s="88" t="s">
        <v>62</v>
      </c>
      <c r="B37" s="88"/>
      <c r="C37" s="88"/>
      <c r="D37" s="88" t="s">
        <v>63</v>
      </c>
      <c r="E37" s="88" t="s">
        <v>64</v>
      </c>
      <c r="G37" s="88" t="s">
        <v>65</v>
      </c>
    </row>
    <row r="38" spans="1:8" s="70" customFormat="1">
      <c r="A38" s="88" t="s">
        <v>66</v>
      </c>
      <c r="B38" s="88"/>
      <c r="C38" s="88"/>
      <c r="D38" s="88" t="s">
        <v>67</v>
      </c>
      <c r="E38" s="88" t="s">
        <v>68</v>
      </c>
      <c r="G38" s="88" t="s">
        <v>69</v>
      </c>
    </row>
    <row r="39" spans="1:8" s="70" customFormat="1">
      <c r="A39" s="88" t="s">
        <v>70</v>
      </c>
      <c r="B39" s="88"/>
      <c r="C39" s="88"/>
      <c r="D39" s="88" t="s">
        <v>71</v>
      </c>
      <c r="E39" s="88" t="s">
        <v>72</v>
      </c>
      <c r="G39" s="88" t="s">
        <v>73</v>
      </c>
    </row>
    <row r="40" spans="1:8" s="70" customFormat="1">
      <c r="A40" s="89" t="s">
        <v>74</v>
      </c>
      <c r="B40" s="88"/>
      <c r="C40" s="88"/>
      <c r="D40" s="88" t="s">
        <v>75</v>
      </c>
      <c r="E40" s="88" t="s">
        <v>76</v>
      </c>
      <c r="G40" s="88" t="s">
        <v>77</v>
      </c>
    </row>
    <row r="41" spans="1:8" s="70" customFormat="1">
      <c r="A41" s="88" t="s">
        <v>78</v>
      </c>
      <c r="B41" s="88"/>
      <c r="C41" s="88"/>
      <c r="D41" s="88" t="s">
        <v>79</v>
      </c>
      <c r="E41" s="88" t="s">
        <v>80</v>
      </c>
      <c r="G41" s="88" t="s">
        <v>81</v>
      </c>
    </row>
    <row r="42" spans="1:8" s="70" customFormat="1">
      <c r="B42" s="88"/>
      <c r="C42" s="88"/>
      <c r="D42" s="88" t="s">
        <v>82</v>
      </c>
      <c r="E42" s="88" t="s">
        <v>83</v>
      </c>
      <c r="H42" s="74"/>
    </row>
    <row r="43" spans="1:8" s="70" customFormat="1">
      <c r="B43" s="88"/>
      <c r="C43" s="88"/>
      <c r="H43" s="74"/>
    </row>
    <row r="44" spans="1:8" s="70" customFormat="1">
      <c r="B44" s="88"/>
      <c r="C44" s="88"/>
      <c r="H44" s="74"/>
    </row>
    <row r="45" spans="1:8" s="70" customFormat="1">
      <c r="B45" s="88"/>
      <c r="C45" s="88"/>
      <c r="H45" s="74"/>
    </row>
    <row r="46" spans="1:8" s="70" customFormat="1">
      <c r="B46" s="88"/>
      <c r="C46" s="88"/>
      <c r="H46" s="74"/>
    </row>
    <row r="47" spans="1:8" s="70" customFormat="1">
      <c r="B47" s="88"/>
      <c r="C47" s="88"/>
      <c r="H47" s="74"/>
    </row>
    <row r="48" spans="1:8" s="70" customFormat="1">
      <c r="B48" s="88"/>
      <c r="C48" s="88"/>
      <c r="H48" s="74"/>
    </row>
    <row r="96" spans="1:4">
      <c r="A96" s="398" t="s">
        <v>84</v>
      </c>
      <c r="B96" s="398"/>
      <c r="C96" s="398"/>
      <c r="D96" s="398"/>
    </row>
    <row r="97" spans="1:1">
      <c r="A97" s="45" t="s">
        <v>85</v>
      </c>
    </row>
  </sheetData>
  <mergeCells count="2">
    <mergeCell ref="N2:O2"/>
    <mergeCell ref="A96:D96"/>
  </mergeCells>
  <hyperlinks>
    <hyperlink ref="A96:D96" r:id="rId1" display="© Олег Оксанич 2005г  www.allok.ru"/>
  </hyperlinks>
  <pageMargins left="0.75" right="0.75" top="1" bottom="1" header="0.5" footer="0.5"/>
  <pageSetup paperSize="9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Y60"/>
  <sheetViews>
    <sheetView view="pageBreakPreview" topLeftCell="A25" zoomScale="60" zoomScaleNormal="100" workbookViewId="0">
      <selection activeCell="C38" sqref="C38"/>
    </sheetView>
  </sheetViews>
  <sheetFormatPr defaultRowHeight="15"/>
  <cols>
    <col min="1" max="1" width="10.42578125" style="369" customWidth="1"/>
    <col min="2" max="2" width="32.140625" style="369" customWidth="1"/>
    <col min="3" max="3" width="44.7109375" style="369" customWidth="1"/>
    <col min="4" max="5" width="32.140625" style="369" customWidth="1"/>
  </cols>
  <sheetData>
    <row r="1" spans="1:25">
      <c r="A1" s="343"/>
      <c r="B1" s="344"/>
      <c r="C1" s="344"/>
      <c r="D1" s="344"/>
      <c r="E1" s="344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</row>
    <row r="2" spans="1:25">
      <c r="A2" s="343"/>
      <c r="B2" s="344"/>
      <c r="C2" s="344"/>
      <c r="D2" s="344"/>
      <c r="E2" s="345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</row>
    <row r="3" spans="1:25">
      <c r="A3" s="343"/>
      <c r="B3" s="273"/>
      <c r="C3" s="346"/>
      <c r="D3" s="346"/>
      <c r="E3" s="347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</row>
    <row r="4" spans="1:25">
      <c r="A4" s="343"/>
      <c r="B4" s="344"/>
      <c r="C4" s="344"/>
      <c r="D4" s="274"/>
      <c r="E4" s="275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</row>
    <row r="5" spans="1:25">
      <c r="A5" s="411" t="s">
        <v>104</v>
      </c>
      <c r="B5" s="411"/>
      <c r="C5" s="411"/>
      <c r="D5" s="411"/>
      <c r="E5" s="411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</row>
    <row r="6" spans="1:25">
      <c r="A6" s="412" t="s">
        <v>105</v>
      </c>
      <c r="B6" s="412"/>
      <c r="C6" s="412"/>
      <c r="D6" s="412"/>
      <c r="E6" s="412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</row>
    <row r="7" spans="1:25">
      <c r="A7" s="348"/>
      <c r="B7" s="348"/>
      <c r="C7" s="348"/>
      <c r="D7" s="348"/>
      <c r="E7" s="348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</row>
    <row r="8" spans="1:25" ht="42" customHeight="1">
      <c r="A8" s="413" t="s">
        <v>173</v>
      </c>
      <c r="B8" s="413"/>
      <c r="C8" s="413"/>
      <c r="D8" s="413"/>
      <c r="E8" s="413"/>
      <c r="F8" s="119"/>
      <c r="G8" s="119"/>
      <c r="H8" s="119"/>
      <c r="I8" s="119"/>
      <c r="J8" s="119"/>
      <c r="K8" s="119"/>
      <c r="L8" s="119"/>
      <c r="M8" s="120"/>
      <c r="N8" s="120" t="s">
        <v>106</v>
      </c>
      <c r="O8" s="120" t="s">
        <v>106</v>
      </c>
      <c r="P8" s="120" t="s">
        <v>106</v>
      </c>
      <c r="Q8" s="120" t="s">
        <v>106</v>
      </c>
      <c r="R8" s="119"/>
      <c r="S8" s="119"/>
      <c r="T8" s="119"/>
      <c r="U8" s="119"/>
      <c r="V8" s="119"/>
      <c r="W8" s="119"/>
      <c r="X8" s="119"/>
      <c r="Y8" s="119"/>
    </row>
    <row r="9" spans="1:25">
      <c r="A9" s="414" t="s">
        <v>107</v>
      </c>
      <c r="B9" s="414"/>
      <c r="C9" s="414"/>
      <c r="D9" s="414"/>
      <c r="E9" s="414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</row>
    <row r="10" spans="1:25">
      <c r="A10" s="348"/>
      <c r="B10" s="348"/>
      <c r="C10" s="348"/>
      <c r="D10" s="348"/>
      <c r="E10" s="348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</row>
    <row r="11" spans="1:25">
      <c r="A11" s="279" t="s">
        <v>108</v>
      </c>
      <c r="B11" s="279"/>
      <c r="C11" s="279"/>
      <c r="D11" s="279"/>
      <c r="E11" s="27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</row>
    <row r="12" spans="1:25">
      <c r="A12" s="349"/>
      <c r="B12" s="401"/>
      <c r="C12" s="401"/>
      <c r="D12" s="401"/>
      <c r="E12" s="401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21"/>
      <c r="S12" s="121" t="s">
        <v>106</v>
      </c>
      <c r="T12" s="121" t="s">
        <v>106</v>
      </c>
      <c r="U12" s="121" t="s">
        <v>106</v>
      </c>
      <c r="V12" s="119"/>
      <c r="W12" s="119"/>
      <c r="X12" s="119"/>
      <c r="Y12" s="119"/>
    </row>
    <row r="13" spans="1:25">
      <c r="A13" s="279" t="s">
        <v>109</v>
      </c>
      <c r="B13" s="279"/>
      <c r="C13" s="350"/>
      <c r="D13" s="350"/>
      <c r="E13" s="350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</row>
    <row r="14" spans="1:25">
      <c r="A14" s="349"/>
      <c r="B14" s="401" t="s">
        <v>102</v>
      </c>
      <c r="C14" s="401"/>
      <c r="D14" s="401"/>
      <c r="E14" s="401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21"/>
      <c r="W14" s="121" t="s">
        <v>106</v>
      </c>
      <c r="X14" s="121" t="s">
        <v>106</v>
      </c>
      <c r="Y14" s="121" t="s">
        <v>106</v>
      </c>
    </row>
    <row r="15" spans="1:25">
      <c r="A15" s="349"/>
      <c r="B15" s="284"/>
      <c r="C15" s="284"/>
      <c r="D15" s="284"/>
      <c r="E15" s="284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</row>
    <row r="16" spans="1:25">
      <c r="A16" s="351" t="s">
        <v>110</v>
      </c>
      <c r="B16" s="284"/>
      <c r="C16" s="284"/>
      <c r="D16" s="284"/>
      <c r="E16" s="284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</row>
    <row r="17" spans="1:5">
      <c r="A17" s="348"/>
      <c r="B17" s="348"/>
      <c r="C17" s="273"/>
      <c r="D17" s="273"/>
      <c r="E17" s="352"/>
    </row>
    <row r="18" spans="1:5" ht="95.25" customHeight="1">
      <c r="A18" s="127" t="s">
        <v>111</v>
      </c>
      <c r="B18" s="127" t="s">
        <v>112</v>
      </c>
      <c r="C18" s="127" t="s">
        <v>113</v>
      </c>
      <c r="D18" s="127" t="s">
        <v>114</v>
      </c>
      <c r="E18" s="127" t="s">
        <v>24</v>
      </c>
    </row>
    <row r="19" spans="1:5">
      <c r="A19" s="353">
        <v>1</v>
      </c>
      <c r="B19" s="354">
        <v>2</v>
      </c>
      <c r="C19" s="354">
        <v>3</v>
      </c>
      <c r="D19" s="353">
        <v>4</v>
      </c>
      <c r="E19" s="353">
        <v>5</v>
      </c>
    </row>
    <row r="20" spans="1:5">
      <c r="A20" s="402" t="s">
        <v>115</v>
      </c>
      <c r="B20" s="403"/>
      <c r="C20" s="403"/>
      <c r="D20" s="403"/>
      <c r="E20" s="404"/>
    </row>
    <row r="21" spans="1:5" ht="46.5" customHeight="1">
      <c r="A21" s="290" t="s">
        <v>116</v>
      </c>
      <c r="B21" s="408" t="s">
        <v>117</v>
      </c>
      <c r="C21" s="370" t="s">
        <v>118</v>
      </c>
      <c r="D21" s="292" t="s">
        <v>119</v>
      </c>
      <c r="E21" s="293">
        <v>93558.080000000002</v>
      </c>
    </row>
    <row r="22" spans="1:5" ht="93" customHeight="1">
      <c r="A22" s="355"/>
      <c r="B22" s="409"/>
      <c r="C22" s="125" t="s">
        <v>120</v>
      </c>
      <c r="D22" s="357"/>
      <c r="E22" s="358"/>
    </row>
    <row r="23" spans="1:5" ht="55.5" customHeight="1">
      <c r="A23" s="355"/>
      <c r="B23" s="410"/>
      <c r="C23" s="126" t="s">
        <v>121</v>
      </c>
      <c r="D23" s="357"/>
      <c r="E23" s="358"/>
    </row>
    <row r="24" spans="1:5" ht="38.25" customHeight="1">
      <c r="A24" s="290" t="s">
        <v>122</v>
      </c>
      <c r="B24" s="408" t="s">
        <v>123</v>
      </c>
      <c r="C24" s="321" t="s">
        <v>124</v>
      </c>
      <c r="D24" s="292" t="s">
        <v>125</v>
      </c>
      <c r="E24" s="293">
        <v>35329.5</v>
      </c>
    </row>
    <row r="25" spans="1:5" ht="60" customHeight="1">
      <c r="A25" s="355"/>
      <c r="B25" s="409"/>
      <c r="C25" s="126" t="s">
        <v>126</v>
      </c>
      <c r="D25" s="357"/>
      <c r="E25" s="358"/>
    </row>
    <row r="26" spans="1:5" ht="68.25" customHeight="1">
      <c r="A26" s="355"/>
      <c r="B26" s="410"/>
      <c r="C26" s="126" t="s">
        <v>121</v>
      </c>
      <c r="D26" s="357"/>
      <c r="E26" s="358"/>
    </row>
    <row r="27" spans="1:5" ht="45">
      <c r="A27" s="290" t="s">
        <v>127</v>
      </c>
      <c r="B27" s="321" t="s">
        <v>128</v>
      </c>
      <c r="C27" s="321" t="s">
        <v>129</v>
      </c>
      <c r="D27" s="292" t="s">
        <v>130</v>
      </c>
      <c r="E27" s="293">
        <v>19832</v>
      </c>
    </row>
    <row r="28" spans="1:5" ht="69" customHeight="1">
      <c r="A28" s="355"/>
      <c r="B28" s="356"/>
      <c r="C28" s="126" t="s">
        <v>121</v>
      </c>
      <c r="D28" s="357"/>
      <c r="E28" s="358"/>
    </row>
    <row r="29" spans="1:5">
      <c r="A29" s="405" t="s">
        <v>131</v>
      </c>
      <c r="B29" s="406"/>
      <c r="C29" s="406"/>
      <c r="D29" s="406"/>
      <c r="E29" s="407"/>
    </row>
    <row r="30" spans="1:5" ht="88.5" customHeight="1">
      <c r="A30" s="290" t="s">
        <v>132</v>
      </c>
      <c r="B30" s="408" t="s">
        <v>133</v>
      </c>
      <c r="C30" s="321" t="s">
        <v>134</v>
      </c>
      <c r="D30" s="292" t="s">
        <v>135</v>
      </c>
      <c r="E30" s="293">
        <v>27959.279999999999</v>
      </c>
    </row>
    <row r="31" spans="1:5" ht="59.25" customHeight="1">
      <c r="A31" s="355"/>
      <c r="B31" s="410"/>
      <c r="C31" s="126" t="s">
        <v>121</v>
      </c>
      <c r="D31" s="357"/>
      <c r="E31" s="358"/>
    </row>
    <row r="32" spans="1:5">
      <c r="A32" s="402" t="s">
        <v>136</v>
      </c>
      <c r="B32" s="403"/>
      <c r="C32" s="403"/>
      <c r="D32" s="403"/>
      <c r="E32" s="404"/>
    </row>
    <row r="33" spans="1:5" ht="42" customHeight="1">
      <c r="A33" s="290" t="s">
        <v>137</v>
      </c>
      <c r="B33" s="408" t="s">
        <v>138</v>
      </c>
      <c r="C33" s="321" t="s">
        <v>139</v>
      </c>
      <c r="D33" s="292" t="s">
        <v>140</v>
      </c>
      <c r="E33" s="293">
        <v>6205</v>
      </c>
    </row>
    <row r="34" spans="1:5" ht="67.5" customHeight="1">
      <c r="A34" s="355"/>
      <c r="B34" s="410"/>
      <c r="C34" s="126" t="s">
        <v>121</v>
      </c>
      <c r="D34" s="357"/>
      <c r="E34" s="358"/>
    </row>
    <row r="35" spans="1:5" ht="67.5">
      <c r="A35" s="290" t="s">
        <v>141</v>
      </c>
      <c r="B35" s="321" t="s">
        <v>142</v>
      </c>
      <c r="C35" s="321" t="s">
        <v>143</v>
      </c>
      <c r="D35" s="292" t="s">
        <v>144</v>
      </c>
      <c r="E35" s="293">
        <v>4319.7</v>
      </c>
    </row>
    <row r="36" spans="1:5" ht="22.5">
      <c r="A36" s="355"/>
      <c r="B36" s="356"/>
      <c r="C36" s="126" t="s">
        <v>145</v>
      </c>
      <c r="D36" s="357"/>
      <c r="E36" s="358"/>
    </row>
    <row r="37" spans="1:5" ht="67.5">
      <c r="A37" s="355"/>
      <c r="B37" s="356"/>
      <c r="C37" s="126" t="s">
        <v>121</v>
      </c>
      <c r="D37" s="357"/>
      <c r="E37" s="358"/>
    </row>
    <row r="38" spans="1:5" ht="108.75" customHeight="1">
      <c r="A38" s="290" t="s">
        <v>146</v>
      </c>
      <c r="B38" s="321" t="s">
        <v>147</v>
      </c>
      <c r="C38" s="321" t="s">
        <v>148</v>
      </c>
      <c r="D38" s="292" t="s">
        <v>149</v>
      </c>
      <c r="E38" s="203">
        <v>782.1</v>
      </c>
    </row>
    <row r="39" spans="1:5" ht="22.5">
      <c r="A39" s="355"/>
      <c r="B39" s="356"/>
      <c r="C39" s="126" t="s">
        <v>145</v>
      </c>
      <c r="D39" s="357"/>
      <c r="E39" s="358"/>
    </row>
    <row r="40" spans="1:5" ht="67.5">
      <c r="A40" s="355"/>
      <c r="B40" s="356"/>
      <c r="C40" s="126" t="s">
        <v>121</v>
      </c>
      <c r="D40" s="357"/>
      <c r="E40" s="358"/>
    </row>
    <row r="41" spans="1:5" ht="90">
      <c r="A41" s="290" t="s">
        <v>150</v>
      </c>
      <c r="B41" s="321" t="s">
        <v>151</v>
      </c>
      <c r="C41" s="321" t="s">
        <v>152</v>
      </c>
      <c r="D41" s="292" t="s">
        <v>153</v>
      </c>
      <c r="E41" s="293">
        <v>85804</v>
      </c>
    </row>
    <row r="42" spans="1:5" ht="67.5">
      <c r="A42" s="355"/>
      <c r="B42" s="356"/>
      <c r="C42" s="126" t="s">
        <v>121</v>
      </c>
      <c r="D42" s="357"/>
      <c r="E42" s="358"/>
    </row>
    <row r="43" spans="1:5" ht="67.5">
      <c r="A43" s="290" t="s">
        <v>154</v>
      </c>
      <c r="B43" s="321" t="s">
        <v>155</v>
      </c>
      <c r="C43" s="321" t="s">
        <v>156</v>
      </c>
      <c r="D43" s="292" t="s">
        <v>157</v>
      </c>
      <c r="E43" s="293">
        <v>19000</v>
      </c>
    </row>
    <row r="44" spans="1:5" ht="67.5">
      <c r="A44" s="355"/>
      <c r="B44" s="356"/>
      <c r="C44" s="126" t="s">
        <v>121</v>
      </c>
      <c r="D44" s="357"/>
      <c r="E44" s="358"/>
    </row>
    <row r="45" spans="1:5">
      <c r="A45" s="405" t="s">
        <v>158</v>
      </c>
      <c r="B45" s="406"/>
      <c r="C45" s="406"/>
      <c r="D45" s="406"/>
      <c r="E45" s="407"/>
    </row>
    <row r="46" spans="1:5" ht="45">
      <c r="A46" s="290" t="s">
        <v>159</v>
      </c>
      <c r="B46" s="321" t="s">
        <v>160</v>
      </c>
      <c r="C46" s="321" t="s">
        <v>161</v>
      </c>
      <c r="D46" s="292" t="s">
        <v>162</v>
      </c>
      <c r="E46" s="293">
        <v>17416.62</v>
      </c>
    </row>
    <row r="47" spans="1:5" ht="67.5">
      <c r="A47" s="355"/>
      <c r="B47" s="356"/>
      <c r="C47" s="126" t="s">
        <v>121</v>
      </c>
      <c r="D47" s="357"/>
      <c r="E47" s="358"/>
    </row>
    <row r="48" spans="1:5">
      <c r="A48" s="299"/>
      <c r="B48" s="399" t="s">
        <v>163</v>
      </c>
      <c r="C48" s="399"/>
      <c r="D48" s="299"/>
      <c r="E48" s="300"/>
    </row>
    <row r="49" spans="1:25">
      <c r="A49" s="299"/>
      <c r="B49" s="400" t="s">
        <v>164</v>
      </c>
      <c r="C49" s="400"/>
      <c r="D49" s="299"/>
      <c r="E49" s="301" t="s">
        <v>165</v>
      </c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</row>
    <row r="50" spans="1:25">
      <c r="A50" s="299"/>
      <c r="B50" s="400" t="s">
        <v>166</v>
      </c>
      <c r="C50" s="400"/>
      <c r="D50" s="299"/>
      <c r="E50" s="301" t="s">
        <v>167</v>
      </c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</row>
    <row r="51" spans="1:25">
      <c r="A51" s="299"/>
      <c r="B51" s="399" t="s">
        <v>168</v>
      </c>
      <c r="C51" s="399"/>
      <c r="D51" s="299"/>
      <c r="E51" s="300" t="s">
        <v>167</v>
      </c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</row>
    <row r="52" spans="1:25">
      <c r="A52" s="343"/>
      <c r="B52" s="343"/>
      <c r="C52" s="343"/>
      <c r="D52" s="343"/>
      <c r="E52" s="343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</row>
    <row r="53" spans="1:25">
      <c r="A53" s="346"/>
      <c r="B53" s="359" t="s">
        <v>169</v>
      </c>
      <c r="C53" s="360"/>
      <c r="D53" s="361"/>
      <c r="E53" s="346"/>
      <c r="F53" s="122"/>
      <c r="G53" s="122"/>
      <c r="H53" s="122"/>
      <c r="I53" s="122"/>
      <c r="J53" s="122"/>
      <c r="K53" s="122"/>
      <c r="L53" s="122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</row>
    <row r="54" spans="1:25">
      <c r="A54" s="346"/>
      <c r="B54" s="362" t="s">
        <v>170</v>
      </c>
      <c r="C54" s="363"/>
      <c r="D54" s="364"/>
      <c r="E54" s="346"/>
      <c r="F54" s="122"/>
      <c r="G54" s="122"/>
      <c r="H54" s="122"/>
      <c r="I54" s="122"/>
      <c r="J54" s="122"/>
      <c r="K54" s="122"/>
      <c r="L54" s="122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</row>
    <row r="55" spans="1:25">
      <c r="A55" s="346"/>
      <c r="B55" s="365" t="s">
        <v>171</v>
      </c>
      <c r="C55" s="366"/>
      <c r="D55" s="367" t="s">
        <v>528</v>
      </c>
      <c r="E55" s="346"/>
      <c r="F55" s="122"/>
      <c r="G55" s="122"/>
      <c r="H55" s="122"/>
      <c r="I55" s="122"/>
      <c r="J55" s="122"/>
      <c r="K55" s="122"/>
      <c r="L55" s="122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</row>
    <row r="56" spans="1:25">
      <c r="A56" s="346"/>
      <c r="B56" s="365" t="s">
        <v>172</v>
      </c>
      <c r="C56" s="366"/>
      <c r="D56" s="367"/>
      <c r="E56" s="346"/>
      <c r="F56" s="122"/>
      <c r="G56" s="122"/>
      <c r="H56" s="122"/>
      <c r="I56" s="122"/>
      <c r="J56" s="122"/>
      <c r="K56" s="122"/>
      <c r="L56" s="122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</row>
    <row r="57" spans="1:25">
      <c r="A57" s="343"/>
      <c r="B57" s="343"/>
      <c r="C57" s="368"/>
      <c r="D57" s="368"/>
      <c r="E57" s="343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</row>
    <row r="58" spans="1:25">
      <c r="A58" s="343"/>
      <c r="B58" s="343"/>
      <c r="C58" s="343"/>
      <c r="D58" s="314"/>
      <c r="E58" s="314"/>
      <c r="F58" s="124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</row>
    <row r="59" spans="1:25">
      <c r="A59" s="343"/>
      <c r="B59" s="343"/>
      <c r="C59" s="345"/>
      <c r="D59" s="343"/>
      <c r="E59" s="343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</row>
    <row r="60" spans="1:25">
      <c r="A60" s="343"/>
      <c r="B60" s="343"/>
      <c r="C60" s="343"/>
      <c r="D60" s="314"/>
      <c r="E60" s="314"/>
      <c r="F60" s="124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</row>
  </sheetData>
  <mergeCells count="18">
    <mergeCell ref="A5:E5"/>
    <mergeCell ref="A6:E6"/>
    <mergeCell ref="A8:E8"/>
    <mergeCell ref="A9:E9"/>
    <mergeCell ref="B12:E12"/>
    <mergeCell ref="B48:C48"/>
    <mergeCell ref="B49:C49"/>
    <mergeCell ref="B50:C50"/>
    <mergeCell ref="B51:C51"/>
    <mergeCell ref="B14:E14"/>
    <mergeCell ref="A20:E20"/>
    <mergeCell ref="A29:E29"/>
    <mergeCell ref="A32:E32"/>
    <mergeCell ref="A45:E45"/>
    <mergeCell ref="B24:B26"/>
    <mergeCell ref="B21:B23"/>
    <mergeCell ref="B30:B31"/>
    <mergeCell ref="B33:B34"/>
  </mergeCells>
  <pageMargins left="0.7" right="0.7" top="0.75" bottom="0.75" header="0.3" footer="0.3"/>
  <pageSetup paperSize="9" scale="51" orientation="portrait" r:id="rId1"/>
  <rowBreaks count="1" manualBreakCount="1">
    <brk id="34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Y103"/>
  <sheetViews>
    <sheetView view="pageBreakPreview" topLeftCell="A43" zoomScale="60" zoomScaleNormal="100" workbookViewId="0">
      <selection activeCell="C21" sqref="C21:C23"/>
    </sheetView>
  </sheetViews>
  <sheetFormatPr defaultRowHeight="15"/>
  <cols>
    <col min="1" max="1" width="6.28515625" style="369" customWidth="1"/>
    <col min="2" max="2" width="24.5703125" style="369" customWidth="1"/>
    <col min="3" max="3" width="30" style="369" customWidth="1"/>
    <col min="4" max="5" width="15.28515625" style="369" customWidth="1"/>
  </cols>
  <sheetData>
    <row r="1" spans="1:25">
      <c r="A1" s="343"/>
      <c r="B1" s="344"/>
      <c r="C1" s="344"/>
      <c r="D1" s="344"/>
      <c r="E1" s="344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</row>
    <row r="2" spans="1:25">
      <c r="A2" s="343"/>
      <c r="B2" s="344"/>
      <c r="C2" s="344"/>
      <c r="D2" s="344"/>
      <c r="E2" s="345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</row>
    <row r="3" spans="1:25">
      <c r="A3" s="343"/>
      <c r="B3" s="273"/>
      <c r="C3" s="346"/>
      <c r="D3" s="346"/>
      <c r="E3" s="347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</row>
    <row r="4" spans="1:25">
      <c r="A4" s="343"/>
      <c r="B4" s="344"/>
      <c r="C4" s="344"/>
      <c r="D4" s="274"/>
      <c r="E4" s="275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</row>
    <row r="5" spans="1:25">
      <c r="A5" s="411" t="s">
        <v>174</v>
      </c>
      <c r="B5" s="411"/>
      <c r="C5" s="411"/>
      <c r="D5" s="411"/>
      <c r="E5" s="411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</row>
    <row r="6" spans="1:25">
      <c r="A6" s="412" t="s">
        <v>105</v>
      </c>
      <c r="B6" s="412"/>
      <c r="C6" s="412"/>
      <c r="D6" s="412"/>
      <c r="E6" s="412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</row>
    <row r="7" spans="1:25">
      <c r="A7" s="348"/>
      <c r="B7" s="348"/>
      <c r="C7" s="348"/>
      <c r="D7" s="348"/>
      <c r="E7" s="34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</row>
    <row r="8" spans="1:25" ht="28.5" customHeight="1">
      <c r="A8" s="413" t="s">
        <v>173</v>
      </c>
      <c r="B8" s="413"/>
      <c r="C8" s="413"/>
      <c r="D8" s="413"/>
      <c r="E8" s="413"/>
      <c r="F8" s="128"/>
      <c r="G8" s="128"/>
      <c r="H8" s="128"/>
      <c r="I8" s="128"/>
      <c r="J8" s="128"/>
      <c r="K8" s="128"/>
      <c r="L8" s="128"/>
      <c r="M8" s="129"/>
      <c r="N8" s="129" t="s">
        <v>106</v>
      </c>
      <c r="O8" s="129" t="s">
        <v>106</v>
      </c>
      <c r="P8" s="129" t="s">
        <v>106</v>
      </c>
      <c r="Q8" s="129" t="s">
        <v>106</v>
      </c>
      <c r="R8" s="128"/>
      <c r="S8" s="128"/>
      <c r="T8" s="128"/>
      <c r="U8" s="128"/>
      <c r="V8" s="128"/>
      <c r="W8" s="128"/>
      <c r="X8" s="128"/>
      <c r="Y8" s="128"/>
    </row>
    <row r="9" spans="1:25">
      <c r="A9" s="414" t="s">
        <v>107</v>
      </c>
      <c r="B9" s="414"/>
      <c r="C9" s="414"/>
      <c r="D9" s="414"/>
      <c r="E9" s="414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>
      <c r="A10" s="348"/>
      <c r="B10" s="348"/>
      <c r="C10" s="348"/>
      <c r="D10" s="348"/>
      <c r="E10" s="34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</row>
    <row r="11" spans="1:25">
      <c r="A11" s="279" t="s">
        <v>108</v>
      </c>
      <c r="B11" s="279"/>
      <c r="C11" s="279"/>
      <c r="D11" s="279"/>
      <c r="E11" s="279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</row>
    <row r="12" spans="1:25">
      <c r="A12" s="349"/>
      <c r="B12" s="401"/>
      <c r="C12" s="401"/>
      <c r="D12" s="401"/>
      <c r="E12" s="401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30"/>
      <c r="S12" s="130"/>
      <c r="T12" s="130"/>
      <c r="U12" s="130"/>
      <c r="V12" s="128"/>
      <c r="W12" s="128"/>
      <c r="X12" s="128"/>
      <c r="Y12" s="128"/>
    </row>
    <row r="13" spans="1:25">
      <c r="A13" s="279" t="s">
        <v>109</v>
      </c>
      <c r="B13" s="279"/>
      <c r="C13" s="350"/>
      <c r="D13" s="350"/>
      <c r="E13" s="350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5">
      <c r="A14" s="349"/>
      <c r="B14" s="401" t="s">
        <v>102</v>
      </c>
      <c r="C14" s="401"/>
      <c r="D14" s="401"/>
      <c r="E14" s="401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30"/>
      <c r="W14" s="130" t="s">
        <v>106</v>
      </c>
      <c r="X14" s="130" t="s">
        <v>106</v>
      </c>
      <c r="Y14" s="130" t="s">
        <v>106</v>
      </c>
    </row>
    <row r="15" spans="1:25">
      <c r="A15" s="349"/>
      <c r="B15" s="284"/>
      <c r="C15" s="284"/>
      <c r="D15" s="284"/>
      <c r="E15" s="284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5">
      <c r="A16" s="351" t="s">
        <v>175</v>
      </c>
      <c r="B16" s="284"/>
      <c r="C16" s="284"/>
      <c r="D16" s="284"/>
      <c r="E16" s="284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1:5">
      <c r="A17" s="348"/>
      <c r="B17" s="348"/>
      <c r="C17" s="273"/>
      <c r="D17" s="273"/>
      <c r="E17" s="352"/>
    </row>
    <row r="18" spans="1:5" ht="120">
      <c r="A18" s="127" t="s">
        <v>111</v>
      </c>
      <c r="B18" s="127" t="s">
        <v>112</v>
      </c>
      <c r="C18" s="127" t="s">
        <v>113</v>
      </c>
      <c r="D18" s="127" t="s">
        <v>114</v>
      </c>
      <c r="E18" s="127" t="s">
        <v>24</v>
      </c>
    </row>
    <row r="19" spans="1:5">
      <c r="A19" s="353">
        <v>1</v>
      </c>
      <c r="B19" s="354">
        <v>2</v>
      </c>
      <c r="C19" s="354">
        <v>3</v>
      </c>
      <c r="D19" s="353">
        <v>4</v>
      </c>
      <c r="E19" s="353">
        <v>5</v>
      </c>
    </row>
    <row r="20" spans="1:5">
      <c r="A20" s="402" t="s">
        <v>115</v>
      </c>
      <c r="B20" s="403"/>
      <c r="C20" s="403"/>
      <c r="D20" s="403"/>
      <c r="E20" s="404"/>
    </row>
    <row r="21" spans="1:5" ht="67.5">
      <c r="A21" s="290" t="s">
        <v>116</v>
      </c>
      <c r="B21" s="321" t="s">
        <v>176</v>
      </c>
      <c r="C21" s="321" t="s">
        <v>177</v>
      </c>
      <c r="D21" s="292" t="s">
        <v>178</v>
      </c>
      <c r="E21" s="203">
        <v>5.49</v>
      </c>
    </row>
    <row r="22" spans="1:5" ht="90">
      <c r="A22" s="355"/>
      <c r="B22" s="356"/>
      <c r="C22" s="126" t="s">
        <v>179</v>
      </c>
      <c r="D22" s="357"/>
      <c r="E22" s="358"/>
    </row>
    <row r="23" spans="1:5" ht="67.5">
      <c r="A23" s="355"/>
      <c r="B23" s="356"/>
      <c r="C23" s="126" t="s">
        <v>180</v>
      </c>
      <c r="D23" s="357"/>
      <c r="E23" s="358"/>
    </row>
    <row r="24" spans="1:5">
      <c r="A24" s="405" t="s">
        <v>181</v>
      </c>
      <c r="B24" s="406"/>
      <c r="C24" s="406"/>
      <c r="D24" s="406"/>
      <c r="E24" s="407"/>
    </row>
    <row r="25" spans="1:5" ht="45.75">
      <c r="A25" s="290" t="s">
        <v>122</v>
      </c>
      <c r="B25" s="321" t="s">
        <v>182</v>
      </c>
      <c r="C25" s="371" t="s">
        <v>183</v>
      </c>
      <c r="D25" s="292" t="s">
        <v>184</v>
      </c>
      <c r="E25" s="293">
        <v>1022.4</v>
      </c>
    </row>
    <row r="26" spans="1:5" ht="90.75">
      <c r="A26" s="355"/>
      <c r="B26" s="356"/>
      <c r="C26" s="296" t="s">
        <v>179</v>
      </c>
      <c r="D26" s="357"/>
      <c r="E26" s="358"/>
    </row>
    <row r="27" spans="1:5" ht="68.25">
      <c r="A27" s="355"/>
      <c r="B27" s="356"/>
      <c r="C27" s="296" t="s">
        <v>180</v>
      </c>
      <c r="D27" s="357"/>
      <c r="E27" s="358"/>
    </row>
    <row r="28" spans="1:5" ht="45">
      <c r="A28" s="290" t="s">
        <v>127</v>
      </c>
      <c r="B28" s="321" t="s">
        <v>185</v>
      </c>
      <c r="C28" s="321" t="s">
        <v>186</v>
      </c>
      <c r="D28" s="292" t="s">
        <v>187</v>
      </c>
      <c r="E28" s="203">
        <v>50.4</v>
      </c>
    </row>
    <row r="29" spans="1:5" ht="90.75">
      <c r="A29" s="355"/>
      <c r="B29" s="356"/>
      <c r="C29" s="296" t="s">
        <v>179</v>
      </c>
      <c r="D29" s="357"/>
      <c r="E29" s="358"/>
    </row>
    <row r="30" spans="1:5" ht="68.25">
      <c r="A30" s="355"/>
      <c r="B30" s="356"/>
      <c r="C30" s="296" t="s">
        <v>180</v>
      </c>
      <c r="D30" s="357"/>
      <c r="E30" s="358"/>
    </row>
    <row r="31" spans="1:5" ht="45">
      <c r="A31" s="290" t="s">
        <v>132</v>
      </c>
      <c r="B31" s="321" t="s">
        <v>188</v>
      </c>
      <c r="C31" s="321" t="s">
        <v>189</v>
      </c>
      <c r="D31" s="292" t="s">
        <v>190</v>
      </c>
      <c r="E31" s="203">
        <v>38.4</v>
      </c>
    </row>
    <row r="32" spans="1:5" ht="90.75">
      <c r="A32" s="355"/>
      <c r="B32" s="356"/>
      <c r="C32" s="296" t="s">
        <v>179</v>
      </c>
      <c r="D32" s="357"/>
      <c r="E32" s="358"/>
    </row>
    <row r="33" spans="1:5" ht="67.5">
      <c r="A33" s="355"/>
      <c r="B33" s="356"/>
      <c r="C33" s="126" t="s">
        <v>180</v>
      </c>
      <c r="D33" s="357"/>
      <c r="E33" s="358"/>
    </row>
    <row r="34" spans="1:5" ht="67.5">
      <c r="A34" s="290" t="s">
        <v>191</v>
      </c>
      <c r="B34" s="321" t="s">
        <v>192</v>
      </c>
      <c r="C34" s="371" t="s">
        <v>193</v>
      </c>
      <c r="D34" s="292" t="s">
        <v>194</v>
      </c>
      <c r="E34" s="203">
        <v>34</v>
      </c>
    </row>
    <row r="35" spans="1:5" ht="90.75">
      <c r="A35" s="355"/>
      <c r="B35" s="356"/>
      <c r="C35" s="296" t="s">
        <v>179</v>
      </c>
      <c r="D35" s="357"/>
      <c r="E35" s="358"/>
    </row>
    <row r="36" spans="1:5" ht="68.25">
      <c r="A36" s="355"/>
      <c r="B36" s="356"/>
      <c r="C36" s="296" t="s">
        <v>180</v>
      </c>
      <c r="D36" s="357"/>
      <c r="E36" s="358"/>
    </row>
    <row r="37" spans="1:5" ht="78.75">
      <c r="A37" s="290" t="s">
        <v>195</v>
      </c>
      <c r="B37" s="321" t="s">
        <v>196</v>
      </c>
      <c r="C37" s="321" t="s">
        <v>193</v>
      </c>
      <c r="D37" s="292" t="s">
        <v>197</v>
      </c>
      <c r="E37" s="203">
        <v>17</v>
      </c>
    </row>
    <row r="38" spans="1:5" ht="34.5">
      <c r="A38" s="355"/>
      <c r="B38" s="356"/>
      <c r="C38" s="296" t="s">
        <v>198</v>
      </c>
      <c r="D38" s="357"/>
      <c r="E38" s="358"/>
    </row>
    <row r="39" spans="1:5" ht="90.75">
      <c r="A39" s="355"/>
      <c r="B39" s="356"/>
      <c r="C39" s="296" t="s">
        <v>179</v>
      </c>
      <c r="D39" s="357"/>
      <c r="E39" s="358"/>
    </row>
    <row r="40" spans="1:5" ht="68.25">
      <c r="A40" s="355"/>
      <c r="B40" s="356"/>
      <c r="C40" s="296" t="s">
        <v>180</v>
      </c>
      <c r="D40" s="357"/>
      <c r="E40" s="358"/>
    </row>
    <row r="41" spans="1:5" ht="45">
      <c r="A41" s="290" t="s">
        <v>199</v>
      </c>
      <c r="B41" s="321" t="s">
        <v>200</v>
      </c>
      <c r="C41" s="321" t="s">
        <v>201</v>
      </c>
      <c r="D41" s="292" t="s">
        <v>202</v>
      </c>
      <c r="E41" s="203">
        <v>274.8</v>
      </c>
    </row>
    <row r="42" spans="1:5" ht="90.75">
      <c r="A42" s="355"/>
      <c r="B42" s="356"/>
      <c r="C42" s="296" t="s">
        <v>179</v>
      </c>
      <c r="D42" s="357"/>
      <c r="E42" s="358"/>
    </row>
    <row r="43" spans="1:5" ht="68.25">
      <c r="A43" s="355"/>
      <c r="B43" s="356"/>
      <c r="C43" s="296" t="s">
        <v>180</v>
      </c>
      <c r="D43" s="357"/>
      <c r="E43" s="358"/>
    </row>
    <row r="44" spans="1:5">
      <c r="A44" s="402" t="s">
        <v>203</v>
      </c>
      <c r="B44" s="403"/>
      <c r="C44" s="403"/>
      <c r="D44" s="403"/>
      <c r="E44" s="404"/>
    </row>
    <row r="45" spans="1:5" ht="90">
      <c r="A45" s="290" t="s">
        <v>137</v>
      </c>
      <c r="B45" s="321" t="s">
        <v>204</v>
      </c>
      <c r="C45" s="371" t="s">
        <v>205</v>
      </c>
      <c r="D45" s="292" t="s">
        <v>206</v>
      </c>
      <c r="E45" s="293">
        <v>1158</v>
      </c>
    </row>
    <row r="46" spans="1:5" ht="90.75">
      <c r="A46" s="355"/>
      <c r="B46" s="356"/>
      <c r="C46" s="296" t="s">
        <v>179</v>
      </c>
      <c r="D46" s="357"/>
      <c r="E46" s="358"/>
    </row>
    <row r="47" spans="1:5" ht="68.25">
      <c r="A47" s="355"/>
      <c r="B47" s="356"/>
      <c r="C47" s="296" t="s">
        <v>180</v>
      </c>
      <c r="D47" s="357"/>
      <c r="E47" s="358"/>
    </row>
    <row r="48" spans="1:5" ht="90">
      <c r="A48" s="290" t="s">
        <v>141</v>
      </c>
      <c r="B48" s="321" t="s">
        <v>207</v>
      </c>
      <c r="C48" s="321" t="s">
        <v>208</v>
      </c>
      <c r="D48" s="292" t="s">
        <v>209</v>
      </c>
      <c r="E48" s="203">
        <v>755.4</v>
      </c>
    </row>
    <row r="49" spans="1:5" ht="90.75">
      <c r="A49" s="355"/>
      <c r="B49" s="356"/>
      <c r="C49" s="296" t="s">
        <v>179</v>
      </c>
      <c r="D49" s="357"/>
      <c r="E49" s="358"/>
    </row>
    <row r="50" spans="1:5" ht="67.5">
      <c r="A50" s="355"/>
      <c r="B50" s="356"/>
      <c r="C50" s="126" t="s">
        <v>180</v>
      </c>
      <c r="D50" s="357"/>
      <c r="E50" s="358"/>
    </row>
    <row r="51" spans="1:5" ht="45">
      <c r="A51" s="290" t="s">
        <v>146</v>
      </c>
      <c r="B51" s="321" t="s">
        <v>210</v>
      </c>
      <c r="C51" s="321" t="s">
        <v>211</v>
      </c>
      <c r="D51" s="292" t="s">
        <v>212</v>
      </c>
      <c r="E51" s="203">
        <v>36.4</v>
      </c>
    </row>
    <row r="52" spans="1:5" ht="90">
      <c r="A52" s="355"/>
      <c r="B52" s="356"/>
      <c r="C52" s="126" t="s">
        <v>179</v>
      </c>
      <c r="D52" s="357"/>
      <c r="E52" s="358"/>
    </row>
    <row r="53" spans="1:5" ht="67.5">
      <c r="A53" s="355"/>
      <c r="B53" s="356"/>
      <c r="C53" s="126" t="s">
        <v>180</v>
      </c>
      <c r="D53" s="357"/>
      <c r="E53" s="358"/>
    </row>
    <row r="54" spans="1:5" ht="45.75">
      <c r="A54" s="290" t="s">
        <v>150</v>
      </c>
      <c r="B54" s="321" t="s">
        <v>213</v>
      </c>
      <c r="C54" s="371" t="s">
        <v>214</v>
      </c>
      <c r="D54" s="292" t="s">
        <v>215</v>
      </c>
      <c r="E54" s="203">
        <v>50.8</v>
      </c>
    </row>
    <row r="55" spans="1:5" ht="90.75">
      <c r="A55" s="355"/>
      <c r="B55" s="356"/>
      <c r="C55" s="296" t="s">
        <v>179</v>
      </c>
      <c r="D55" s="357"/>
      <c r="E55" s="358"/>
    </row>
    <row r="56" spans="1:5" ht="69" customHeight="1">
      <c r="A56" s="355"/>
      <c r="B56" s="356"/>
      <c r="C56" s="126" t="s">
        <v>180</v>
      </c>
      <c r="D56" s="357"/>
      <c r="E56" s="358"/>
    </row>
    <row r="57" spans="1:5">
      <c r="A57" s="405" t="s">
        <v>216</v>
      </c>
      <c r="B57" s="406"/>
      <c r="C57" s="406"/>
      <c r="D57" s="406"/>
      <c r="E57" s="407"/>
    </row>
    <row r="58" spans="1:5" ht="88.5" customHeight="1">
      <c r="A58" s="290" t="s">
        <v>154</v>
      </c>
      <c r="B58" s="321" t="s">
        <v>217</v>
      </c>
      <c r="C58" s="321" t="s">
        <v>218</v>
      </c>
      <c r="D58" s="292" t="s">
        <v>219</v>
      </c>
      <c r="E58" s="203">
        <v>231.6</v>
      </c>
    </row>
    <row r="59" spans="1:5" ht="90">
      <c r="A59" s="355"/>
      <c r="B59" s="356"/>
      <c r="C59" s="126" t="s">
        <v>179</v>
      </c>
      <c r="D59" s="357"/>
      <c r="E59" s="358"/>
    </row>
    <row r="60" spans="1:5" ht="67.5">
      <c r="A60" s="355"/>
      <c r="B60" s="356"/>
      <c r="C60" s="126" t="s">
        <v>180</v>
      </c>
      <c r="D60" s="357"/>
      <c r="E60" s="358"/>
    </row>
    <row r="61" spans="1:5" ht="90">
      <c r="A61" s="290" t="s">
        <v>159</v>
      </c>
      <c r="B61" s="321" t="s">
        <v>220</v>
      </c>
      <c r="C61" s="321" t="s">
        <v>221</v>
      </c>
      <c r="D61" s="292" t="s">
        <v>222</v>
      </c>
      <c r="E61" s="203">
        <v>113.31</v>
      </c>
    </row>
    <row r="62" spans="1:5" ht="90">
      <c r="A62" s="355"/>
      <c r="B62" s="356"/>
      <c r="C62" s="126" t="s">
        <v>179</v>
      </c>
      <c r="D62" s="357"/>
      <c r="E62" s="358"/>
    </row>
    <row r="63" spans="1:5" ht="67.5">
      <c r="A63" s="355"/>
      <c r="B63" s="356"/>
      <c r="C63" s="126" t="s">
        <v>180</v>
      </c>
      <c r="D63" s="357"/>
      <c r="E63" s="358"/>
    </row>
    <row r="64" spans="1:5" ht="67.5">
      <c r="A64" s="290" t="s">
        <v>223</v>
      </c>
      <c r="B64" s="321" t="s">
        <v>224</v>
      </c>
      <c r="C64" s="321" t="s">
        <v>225</v>
      </c>
      <c r="D64" s="292" t="s">
        <v>226</v>
      </c>
      <c r="E64" s="203">
        <v>13.08</v>
      </c>
    </row>
    <row r="65" spans="1:5" ht="90">
      <c r="A65" s="355"/>
      <c r="B65" s="356"/>
      <c r="C65" s="126" t="s">
        <v>179</v>
      </c>
      <c r="D65" s="357"/>
      <c r="E65" s="358"/>
    </row>
    <row r="66" spans="1:5" ht="67.5">
      <c r="A66" s="355"/>
      <c r="B66" s="356"/>
      <c r="C66" s="126" t="s">
        <v>180</v>
      </c>
      <c r="D66" s="357"/>
      <c r="E66" s="358"/>
    </row>
    <row r="67" spans="1:5">
      <c r="A67" s="402" t="s">
        <v>227</v>
      </c>
      <c r="B67" s="403"/>
      <c r="C67" s="403"/>
      <c r="D67" s="403"/>
      <c r="E67" s="404"/>
    </row>
    <row r="68" spans="1:5" ht="63.75" customHeight="1">
      <c r="A68" s="290" t="s">
        <v>228</v>
      </c>
      <c r="B68" s="321" t="s">
        <v>229</v>
      </c>
      <c r="C68" s="321" t="s">
        <v>230</v>
      </c>
      <c r="D68" s="292" t="s">
        <v>231</v>
      </c>
      <c r="E68" s="203">
        <v>200</v>
      </c>
    </row>
    <row r="69" spans="1:5" ht="88.5" customHeight="1">
      <c r="A69" s="355"/>
      <c r="B69" s="356"/>
      <c r="C69" s="126" t="s">
        <v>179</v>
      </c>
      <c r="D69" s="357"/>
      <c r="E69" s="358"/>
    </row>
    <row r="70" spans="1:5" ht="67.5" customHeight="1">
      <c r="A70" s="355"/>
      <c r="B70" s="356"/>
      <c r="C70" s="126" t="s">
        <v>180</v>
      </c>
      <c r="D70" s="357"/>
      <c r="E70" s="358"/>
    </row>
    <row r="71" spans="1:5" ht="75" customHeight="1">
      <c r="A71" s="290" t="s">
        <v>232</v>
      </c>
      <c r="B71" s="321" t="s">
        <v>233</v>
      </c>
      <c r="C71" s="321" t="s">
        <v>234</v>
      </c>
      <c r="D71" s="292" t="s">
        <v>235</v>
      </c>
      <c r="E71" s="203">
        <v>5.55</v>
      </c>
    </row>
    <row r="72" spans="1:5" ht="90" customHeight="1">
      <c r="A72" s="355"/>
      <c r="B72" s="356"/>
      <c r="C72" s="126" t="s">
        <v>179</v>
      </c>
      <c r="D72" s="357"/>
      <c r="E72" s="358"/>
    </row>
    <row r="73" spans="1:5" ht="67.5" customHeight="1">
      <c r="A73" s="355"/>
      <c r="B73" s="356"/>
      <c r="C73" s="126" t="s">
        <v>180</v>
      </c>
      <c r="D73" s="357"/>
      <c r="E73" s="358"/>
    </row>
    <row r="74" spans="1:5" ht="80.25" customHeight="1">
      <c r="A74" s="290" t="s">
        <v>236</v>
      </c>
      <c r="B74" s="321" t="s">
        <v>237</v>
      </c>
      <c r="C74" s="321" t="s">
        <v>238</v>
      </c>
      <c r="D74" s="292" t="s">
        <v>239</v>
      </c>
      <c r="E74" s="203">
        <v>223.2</v>
      </c>
    </row>
    <row r="75" spans="1:5" ht="88.5" customHeight="1">
      <c r="A75" s="355"/>
      <c r="B75" s="356"/>
      <c r="C75" s="126" t="s">
        <v>179</v>
      </c>
      <c r="D75" s="357"/>
      <c r="E75" s="358"/>
    </row>
    <row r="76" spans="1:5" ht="67.5" customHeight="1">
      <c r="A76" s="355"/>
      <c r="B76" s="356"/>
      <c r="C76" s="126" t="s">
        <v>180</v>
      </c>
      <c r="D76" s="357"/>
      <c r="E76" s="358"/>
    </row>
    <row r="77" spans="1:5" ht="95.25" customHeight="1">
      <c r="A77" s="290" t="s">
        <v>240</v>
      </c>
      <c r="B77" s="321" t="s">
        <v>241</v>
      </c>
      <c r="C77" s="321" t="s">
        <v>242</v>
      </c>
      <c r="D77" s="292" t="s">
        <v>243</v>
      </c>
      <c r="E77" s="203">
        <v>48.04</v>
      </c>
    </row>
    <row r="78" spans="1:5" ht="92.25" customHeight="1">
      <c r="A78" s="355"/>
      <c r="B78" s="356"/>
      <c r="C78" s="126" t="s">
        <v>179</v>
      </c>
      <c r="D78" s="357"/>
      <c r="E78" s="358"/>
    </row>
    <row r="79" spans="1:5" ht="65.25" customHeight="1">
      <c r="A79" s="355"/>
      <c r="B79" s="356"/>
      <c r="C79" s="126" t="s">
        <v>180</v>
      </c>
      <c r="D79" s="357"/>
      <c r="E79" s="358"/>
    </row>
    <row r="80" spans="1:5">
      <c r="A80" s="402" t="s">
        <v>244</v>
      </c>
      <c r="B80" s="403"/>
      <c r="C80" s="403"/>
      <c r="D80" s="403"/>
      <c r="E80" s="404"/>
    </row>
    <row r="81" spans="1:25" ht="99.75" customHeight="1">
      <c r="A81" s="290" t="s">
        <v>245</v>
      </c>
      <c r="B81" s="321" t="s">
        <v>246</v>
      </c>
      <c r="C81" s="321" t="s">
        <v>247</v>
      </c>
      <c r="D81" s="292" t="s">
        <v>248</v>
      </c>
      <c r="E81" s="203">
        <v>126.22</v>
      </c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128"/>
      <c r="U81" s="128"/>
      <c r="V81" s="128"/>
      <c r="W81" s="128"/>
      <c r="X81" s="128"/>
      <c r="Y81" s="128"/>
    </row>
    <row r="82" spans="1:25" ht="88.5" customHeight="1">
      <c r="A82" s="355"/>
      <c r="B82" s="356"/>
      <c r="C82" s="126" t="s">
        <v>179</v>
      </c>
      <c r="D82" s="357"/>
      <c r="E82" s="35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</row>
    <row r="83" spans="1:25" ht="60" customHeight="1">
      <c r="A83" s="355"/>
      <c r="B83" s="356"/>
      <c r="C83" s="126" t="s">
        <v>180</v>
      </c>
      <c r="D83" s="357"/>
      <c r="E83" s="35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128"/>
      <c r="U83" s="128"/>
      <c r="V83" s="128"/>
      <c r="W83" s="128"/>
      <c r="X83" s="128"/>
      <c r="Y83" s="128"/>
    </row>
    <row r="84" spans="1:25" ht="114" customHeight="1">
      <c r="A84" s="290" t="s">
        <v>249</v>
      </c>
      <c r="B84" s="321" t="s">
        <v>250</v>
      </c>
      <c r="C84" s="321" t="s">
        <v>251</v>
      </c>
      <c r="D84" s="292" t="s">
        <v>252</v>
      </c>
      <c r="E84" s="203">
        <v>483.16</v>
      </c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</row>
    <row r="85" spans="1:25" ht="91.5" customHeight="1">
      <c r="A85" s="355"/>
      <c r="B85" s="356"/>
      <c r="C85" s="126" t="s">
        <v>179</v>
      </c>
      <c r="D85" s="357"/>
      <c r="E85" s="35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S85" s="128"/>
      <c r="T85" s="128"/>
      <c r="U85" s="128"/>
      <c r="V85" s="128"/>
      <c r="W85" s="128"/>
      <c r="X85" s="128"/>
      <c r="Y85" s="128"/>
    </row>
    <row r="86" spans="1:25" ht="62.25" customHeight="1">
      <c r="A86" s="355"/>
      <c r="B86" s="356"/>
      <c r="C86" s="126" t="s">
        <v>180</v>
      </c>
      <c r="D86" s="357"/>
      <c r="E86" s="35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ht="45">
      <c r="A87" s="290" t="s">
        <v>253</v>
      </c>
      <c r="B87" s="321" t="s">
        <v>254</v>
      </c>
      <c r="C87" s="321" t="s">
        <v>255</v>
      </c>
      <c r="D87" s="292" t="s">
        <v>256</v>
      </c>
      <c r="E87" s="203">
        <v>94.12</v>
      </c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S87" s="128"/>
      <c r="T87" s="128"/>
      <c r="U87" s="128"/>
      <c r="V87" s="128"/>
      <c r="W87" s="128"/>
      <c r="X87" s="128"/>
      <c r="Y87" s="128"/>
    </row>
    <row r="88" spans="1:25" ht="97.5" customHeight="1">
      <c r="A88" s="355"/>
      <c r="B88" s="356"/>
      <c r="C88" s="126" t="s">
        <v>179</v>
      </c>
      <c r="D88" s="357"/>
      <c r="E88" s="35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S88" s="128"/>
      <c r="T88" s="128"/>
      <c r="U88" s="128"/>
      <c r="V88" s="128"/>
      <c r="W88" s="128"/>
      <c r="X88" s="128"/>
      <c r="Y88" s="128"/>
    </row>
    <row r="89" spans="1:25" ht="65.25" customHeight="1">
      <c r="A89" s="355"/>
      <c r="B89" s="356"/>
      <c r="C89" s="126" t="s">
        <v>180</v>
      </c>
      <c r="D89" s="357"/>
      <c r="E89" s="35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S89" s="128"/>
      <c r="T89" s="128"/>
      <c r="U89" s="128"/>
      <c r="V89" s="128"/>
      <c r="W89" s="128"/>
      <c r="X89" s="128"/>
      <c r="Y89" s="128"/>
    </row>
    <row r="90" spans="1:25">
      <c r="A90" s="299"/>
      <c r="B90" s="399" t="s">
        <v>163</v>
      </c>
      <c r="C90" s="399"/>
      <c r="D90" s="299"/>
      <c r="E90" s="300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</row>
    <row r="91" spans="1:25">
      <c r="A91" s="299"/>
      <c r="B91" s="400" t="s">
        <v>257</v>
      </c>
      <c r="C91" s="400"/>
      <c r="D91" s="299"/>
      <c r="E91" s="301" t="s">
        <v>258</v>
      </c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</row>
    <row r="92" spans="1:25">
      <c r="A92" s="299"/>
      <c r="B92" s="400" t="s">
        <v>259</v>
      </c>
      <c r="C92" s="400"/>
      <c r="D92" s="299"/>
      <c r="E92" s="301" t="s">
        <v>260</v>
      </c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8"/>
      <c r="S92" s="128"/>
      <c r="T92" s="128"/>
      <c r="U92" s="128"/>
      <c r="V92" s="128"/>
      <c r="W92" s="128"/>
      <c r="X92" s="128"/>
      <c r="Y92" s="128"/>
    </row>
    <row r="93" spans="1:25">
      <c r="A93" s="299"/>
      <c r="B93" s="400" t="s">
        <v>261</v>
      </c>
      <c r="C93" s="400"/>
      <c r="D93" s="299"/>
      <c r="E93" s="301" t="s">
        <v>262</v>
      </c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8"/>
      <c r="S93" s="128"/>
      <c r="T93" s="128"/>
      <c r="U93" s="128"/>
      <c r="V93" s="128"/>
      <c r="W93" s="128"/>
      <c r="X93" s="128"/>
      <c r="Y93" s="128"/>
    </row>
    <row r="94" spans="1:25">
      <c r="A94" s="299"/>
      <c r="B94" s="399" t="s">
        <v>168</v>
      </c>
      <c r="C94" s="399"/>
      <c r="D94" s="299"/>
      <c r="E94" s="300" t="s">
        <v>262</v>
      </c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8"/>
      <c r="S94" s="128"/>
      <c r="T94" s="128"/>
      <c r="U94" s="128"/>
      <c r="V94" s="128"/>
      <c r="W94" s="128"/>
      <c r="X94" s="128"/>
      <c r="Y94" s="128"/>
    </row>
    <row r="95" spans="1:25">
      <c r="A95" s="343"/>
      <c r="B95" s="343"/>
      <c r="C95" s="343"/>
      <c r="D95" s="343"/>
      <c r="E95" s="343"/>
      <c r="F95" s="128"/>
      <c r="G95" s="128"/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8"/>
      <c r="X95" s="128"/>
      <c r="Y95" s="128"/>
    </row>
    <row r="96" spans="1:25">
      <c r="A96" s="346"/>
      <c r="B96" s="359" t="s">
        <v>169</v>
      </c>
      <c r="C96" s="360"/>
      <c r="D96" s="361"/>
      <c r="E96" s="346"/>
      <c r="F96" s="131"/>
      <c r="G96" s="131"/>
      <c r="H96" s="131"/>
      <c r="I96" s="131"/>
      <c r="J96" s="131"/>
      <c r="K96" s="131"/>
      <c r="L96" s="131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</row>
    <row r="97" spans="2:25">
      <c r="B97" s="362" t="s">
        <v>170</v>
      </c>
      <c r="C97" s="363"/>
      <c r="D97" s="364"/>
      <c r="E97" s="346"/>
      <c r="F97" s="131"/>
      <c r="G97" s="131"/>
      <c r="H97" s="131"/>
      <c r="I97" s="131"/>
      <c r="J97" s="131"/>
      <c r="K97" s="131"/>
      <c r="L97" s="131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</row>
    <row r="98" spans="2:25">
      <c r="B98" s="365" t="s">
        <v>171</v>
      </c>
      <c r="C98" s="366"/>
      <c r="D98" s="367" t="s">
        <v>528</v>
      </c>
      <c r="E98" s="346"/>
      <c r="F98" s="131"/>
      <c r="G98" s="131"/>
      <c r="H98" s="131"/>
      <c r="I98" s="131"/>
      <c r="J98" s="131"/>
      <c r="K98" s="131"/>
      <c r="L98" s="131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</row>
    <row r="99" spans="2:25">
      <c r="B99" s="365" t="s">
        <v>172</v>
      </c>
      <c r="C99" s="366"/>
      <c r="D99" s="367"/>
      <c r="E99" s="346"/>
      <c r="F99" s="131"/>
      <c r="G99" s="131"/>
      <c r="H99" s="131"/>
      <c r="I99" s="131"/>
      <c r="J99" s="131"/>
      <c r="K99" s="131"/>
      <c r="L99" s="131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</row>
    <row r="100" spans="2:25">
      <c r="B100" s="343"/>
      <c r="C100" s="368"/>
      <c r="D100" s="368"/>
      <c r="E100" s="343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</row>
    <row r="101" spans="2:25">
      <c r="B101" s="343"/>
      <c r="C101" s="343"/>
      <c r="D101" s="314"/>
      <c r="E101" s="314"/>
      <c r="F101" s="133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8"/>
      <c r="S101" s="128"/>
      <c r="T101" s="128"/>
      <c r="U101" s="128"/>
      <c r="V101" s="128"/>
      <c r="W101" s="128"/>
      <c r="X101" s="128"/>
      <c r="Y101" s="128"/>
    </row>
    <row r="102" spans="2:25">
      <c r="B102" s="343"/>
      <c r="C102" s="345"/>
      <c r="D102" s="343"/>
      <c r="E102" s="343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  <c r="P102" s="128"/>
      <c r="Q102" s="128"/>
      <c r="R102" s="128"/>
      <c r="S102" s="128"/>
      <c r="T102" s="128"/>
      <c r="U102" s="128"/>
      <c r="V102" s="128"/>
      <c r="W102" s="128"/>
      <c r="X102" s="128"/>
      <c r="Y102" s="128"/>
    </row>
    <row r="103" spans="2:25">
      <c r="B103" s="343"/>
      <c r="C103" s="343"/>
      <c r="D103" s="314"/>
      <c r="E103" s="314"/>
      <c r="F103" s="133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8"/>
      <c r="S103" s="128"/>
      <c r="T103" s="128"/>
      <c r="U103" s="128"/>
      <c r="V103" s="128"/>
      <c r="W103" s="128"/>
      <c r="X103" s="128"/>
      <c r="Y103" s="128"/>
    </row>
  </sheetData>
  <mergeCells count="17">
    <mergeCell ref="A5:E5"/>
    <mergeCell ref="A6:E6"/>
    <mergeCell ref="A8:E8"/>
    <mergeCell ref="A9:E9"/>
    <mergeCell ref="B12:E12"/>
    <mergeCell ref="B14:E14"/>
    <mergeCell ref="B93:C93"/>
    <mergeCell ref="B94:C94"/>
    <mergeCell ref="A20:E20"/>
    <mergeCell ref="A24:E24"/>
    <mergeCell ref="A44:E44"/>
    <mergeCell ref="A57:E57"/>
    <mergeCell ref="A67:E67"/>
    <mergeCell ref="A80:E80"/>
    <mergeCell ref="B90:C90"/>
    <mergeCell ref="B91:C91"/>
    <mergeCell ref="B92:C92"/>
  </mergeCells>
  <pageMargins left="0.7" right="0.7" top="0.75" bottom="0.75" header="0.3" footer="0.3"/>
  <pageSetup paperSize="9" scale="78" orientation="portrait" r:id="rId1"/>
  <rowBreaks count="1" manualBreakCount="1">
    <brk id="84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88"/>
  <sheetViews>
    <sheetView view="pageBreakPreview" topLeftCell="A67" zoomScale="60" zoomScaleNormal="100" workbookViewId="0">
      <selection activeCell="C48" sqref="C48"/>
    </sheetView>
  </sheetViews>
  <sheetFormatPr defaultRowHeight="15"/>
  <cols>
    <col min="1" max="1" width="14.28515625" customWidth="1"/>
    <col min="2" max="2" width="34.140625" customWidth="1"/>
    <col min="3" max="3" width="29.85546875" customWidth="1"/>
    <col min="4" max="4" width="19" customWidth="1"/>
    <col min="5" max="5" width="14.28515625" customWidth="1"/>
  </cols>
  <sheetData>
    <row r="1" spans="1:25">
      <c r="A1" s="135"/>
      <c r="B1" s="134"/>
      <c r="C1" s="134"/>
      <c r="D1" s="134"/>
      <c r="E1" s="134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</row>
    <row r="2" spans="1:25">
      <c r="A2" s="135"/>
      <c r="B2" s="134"/>
      <c r="C2" s="134"/>
      <c r="D2" s="134"/>
      <c r="E2" s="137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</row>
    <row r="3" spans="1:25">
      <c r="A3" s="135"/>
      <c r="B3" s="138"/>
      <c r="C3" s="136"/>
      <c r="D3" s="136"/>
      <c r="E3" s="179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</row>
    <row r="4" spans="1:25">
      <c r="A4" s="135"/>
      <c r="B4" s="134"/>
      <c r="C4" s="134"/>
      <c r="D4" s="139"/>
      <c r="E4" s="140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</row>
    <row r="5" spans="1:25">
      <c r="A5" s="415" t="s">
        <v>263</v>
      </c>
      <c r="B5" s="415"/>
      <c r="C5" s="415"/>
      <c r="D5" s="415"/>
      <c r="E5" s="41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</row>
    <row r="6" spans="1:25">
      <c r="A6" s="416" t="s">
        <v>105</v>
      </c>
      <c r="B6" s="416"/>
      <c r="C6" s="416"/>
      <c r="D6" s="416"/>
      <c r="E6" s="416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</row>
    <row r="7" spans="1:25">
      <c r="A7" s="142"/>
      <c r="B7" s="142"/>
      <c r="C7" s="142"/>
      <c r="D7" s="142"/>
      <c r="E7" s="142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</row>
    <row r="8" spans="1:25" ht="39.75" customHeight="1">
      <c r="A8" s="413" t="s">
        <v>173</v>
      </c>
      <c r="B8" s="413"/>
      <c r="C8" s="413"/>
      <c r="D8" s="413"/>
      <c r="E8" s="413"/>
      <c r="F8" s="135"/>
      <c r="G8" s="135"/>
      <c r="H8" s="135"/>
      <c r="I8" s="135"/>
      <c r="J8" s="135"/>
      <c r="K8" s="135"/>
      <c r="L8" s="135"/>
      <c r="M8" s="143"/>
      <c r="N8" s="143" t="s">
        <v>106</v>
      </c>
      <c r="O8" s="143" t="s">
        <v>106</v>
      </c>
      <c r="P8" s="143" t="s">
        <v>106</v>
      </c>
      <c r="Q8" s="143" t="s">
        <v>106</v>
      </c>
      <c r="R8" s="135"/>
      <c r="S8" s="135"/>
      <c r="T8" s="135"/>
      <c r="U8" s="135"/>
      <c r="V8" s="135"/>
      <c r="W8" s="135"/>
      <c r="X8" s="135"/>
      <c r="Y8" s="135"/>
    </row>
    <row r="9" spans="1:25">
      <c r="A9" s="414" t="s">
        <v>107</v>
      </c>
      <c r="B9" s="414"/>
      <c r="C9" s="414"/>
      <c r="D9" s="414"/>
      <c r="E9" s="414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</row>
    <row r="10" spans="1:25">
      <c r="A10" s="142"/>
      <c r="B10" s="142"/>
      <c r="C10" s="142"/>
      <c r="D10" s="142"/>
      <c r="E10" s="142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</row>
    <row r="11" spans="1:25">
      <c r="A11" s="144" t="s">
        <v>108</v>
      </c>
      <c r="B11" s="145"/>
      <c r="C11" s="145"/>
      <c r="D11" s="145"/>
      <c r="E11" s="14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</row>
    <row r="12" spans="1:25">
      <c r="A12" s="146"/>
      <c r="B12" s="417"/>
      <c r="C12" s="417"/>
      <c r="D12" s="417"/>
      <c r="E12" s="417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47"/>
      <c r="S12" s="147"/>
      <c r="T12" s="147"/>
      <c r="U12" s="147"/>
      <c r="V12" s="135"/>
      <c r="W12" s="135"/>
      <c r="X12" s="135"/>
      <c r="Y12" s="135"/>
    </row>
    <row r="13" spans="1:25">
      <c r="A13" s="145" t="s">
        <v>109</v>
      </c>
      <c r="B13" s="145"/>
      <c r="C13" s="148"/>
      <c r="D13" s="148"/>
      <c r="E13" s="148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</row>
    <row r="14" spans="1:25">
      <c r="A14" s="146"/>
      <c r="B14" s="417" t="s">
        <v>102</v>
      </c>
      <c r="C14" s="417"/>
      <c r="D14" s="417"/>
      <c r="E14" s="417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47"/>
      <c r="W14" s="147" t="s">
        <v>106</v>
      </c>
      <c r="X14" s="147" t="s">
        <v>106</v>
      </c>
      <c r="Y14" s="147" t="s">
        <v>106</v>
      </c>
    </row>
    <row r="15" spans="1:25">
      <c r="A15" s="146"/>
      <c r="B15" s="149"/>
      <c r="C15" s="149"/>
      <c r="D15" s="149"/>
      <c r="E15" s="149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</row>
    <row r="16" spans="1:25">
      <c r="A16" s="150" t="s">
        <v>264</v>
      </c>
      <c r="B16" s="149"/>
      <c r="C16" s="149"/>
      <c r="D16" s="149"/>
      <c r="E16" s="149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</row>
    <row r="17" spans="1:5">
      <c r="A17" s="142"/>
      <c r="B17" s="142"/>
      <c r="C17" s="141"/>
      <c r="D17" s="141"/>
      <c r="E17" s="151"/>
    </row>
    <row r="18" spans="1:5" ht="145.5" customHeight="1">
      <c r="A18" s="152" t="s">
        <v>111</v>
      </c>
      <c r="B18" s="152" t="s">
        <v>112</v>
      </c>
      <c r="C18" s="152" t="s">
        <v>113</v>
      </c>
      <c r="D18" s="152" t="s">
        <v>114</v>
      </c>
      <c r="E18" s="152" t="s">
        <v>24</v>
      </c>
    </row>
    <row r="19" spans="1:5">
      <c r="A19" s="153">
        <v>1</v>
      </c>
      <c r="B19" s="154">
        <v>2</v>
      </c>
      <c r="C19" s="154">
        <v>3</v>
      </c>
      <c r="D19" s="153">
        <v>4</v>
      </c>
      <c r="E19" s="153">
        <v>5</v>
      </c>
    </row>
    <row r="20" spans="1:5">
      <c r="A20" s="418" t="s">
        <v>265</v>
      </c>
      <c r="B20" s="419"/>
      <c r="C20" s="419"/>
      <c r="D20" s="419"/>
      <c r="E20" s="420"/>
    </row>
    <row r="21" spans="1:5" ht="72.75" customHeight="1">
      <c r="A21" s="155" t="s">
        <v>116</v>
      </c>
      <c r="B21" s="156" t="s">
        <v>266</v>
      </c>
      <c r="C21" s="156" t="s">
        <v>267</v>
      </c>
      <c r="D21" s="157" t="s">
        <v>268</v>
      </c>
      <c r="E21" s="158">
        <v>250</v>
      </c>
    </row>
    <row r="22" spans="1:5" ht="96" customHeight="1">
      <c r="A22" s="159"/>
      <c r="B22" s="160"/>
      <c r="C22" s="126" t="s">
        <v>269</v>
      </c>
      <c r="D22" s="161"/>
      <c r="E22" s="162"/>
    </row>
    <row r="23" spans="1:5" ht="67.5">
      <c r="A23" s="159"/>
      <c r="B23" s="160"/>
      <c r="C23" s="126" t="s">
        <v>270</v>
      </c>
      <c r="D23" s="161"/>
      <c r="E23" s="162"/>
    </row>
    <row r="24" spans="1:5" ht="56.25">
      <c r="A24" s="155" t="s">
        <v>122</v>
      </c>
      <c r="B24" s="156" t="s">
        <v>271</v>
      </c>
      <c r="C24" s="156" t="s">
        <v>272</v>
      </c>
      <c r="D24" s="157" t="s">
        <v>273</v>
      </c>
      <c r="E24" s="158">
        <v>20</v>
      </c>
    </row>
    <row r="25" spans="1:5" ht="96.75" customHeight="1">
      <c r="A25" s="159"/>
      <c r="B25" s="160"/>
      <c r="C25" s="126" t="s">
        <v>269</v>
      </c>
      <c r="D25" s="161"/>
      <c r="E25" s="162"/>
    </row>
    <row r="26" spans="1:5" ht="67.5">
      <c r="A26" s="159"/>
      <c r="B26" s="160"/>
      <c r="C26" s="126" t="s">
        <v>270</v>
      </c>
      <c r="D26" s="161"/>
      <c r="E26" s="162"/>
    </row>
    <row r="27" spans="1:5" ht="56.25">
      <c r="A27" s="155" t="s">
        <v>127</v>
      </c>
      <c r="B27" s="156" t="s">
        <v>274</v>
      </c>
      <c r="C27" s="156" t="s">
        <v>275</v>
      </c>
      <c r="D27" s="157" t="s">
        <v>276</v>
      </c>
      <c r="E27" s="158">
        <v>108</v>
      </c>
    </row>
    <row r="28" spans="1:5" ht="90">
      <c r="A28" s="159"/>
      <c r="B28" s="160"/>
      <c r="C28" s="126" t="s">
        <v>269</v>
      </c>
      <c r="D28" s="161"/>
      <c r="E28" s="162"/>
    </row>
    <row r="29" spans="1:5" ht="67.5">
      <c r="A29" s="159"/>
      <c r="B29" s="160"/>
      <c r="C29" s="126" t="s">
        <v>270</v>
      </c>
      <c r="D29" s="161"/>
      <c r="E29" s="162"/>
    </row>
    <row r="30" spans="1:5" ht="56.25">
      <c r="A30" s="155" t="s">
        <v>132</v>
      </c>
      <c r="B30" s="156" t="s">
        <v>277</v>
      </c>
      <c r="C30" s="156" t="s">
        <v>278</v>
      </c>
      <c r="D30" s="157" t="s">
        <v>279</v>
      </c>
      <c r="E30" s="158">
        <v>201</v>
      </c>
    </row>
    <row r="31" spans="1:5" ht="90">
      <c r="A31" s="159"/>
      <c r="B31" s="160"/>
      <c r="C31" s="126" t="s">
        <v>269</v>
      </c>
      <c r="D31" s="161"/>
      <c r="E31" s="162"/>
    </row>
    <row r="32" spans="1:5" ht="67.5">
      <c r="A32" s="159"/>
      <c r="B32" s="160"/>
      <c r="C32" s="126" t="s">
        <v>270</v>
      </c>
      <c r="D32" s="161"/>
      <c r="E32" s="162"/>
    </row>
    <row r="33" spans="1:5">
      <c r="A33" s="421" t="s">
        <v>280</v>
      </c>
      <c r="B33" s="422"/>
      <c r="C33" s="422"/>
      <c r="D33" s="422"/>
      <c r="E33" s="423"/>
    </row>
    <row r="34" spans="1:5" ht="54" customHeight="1">
      <c r="A34" s="155" t="s">
        <v>191</v>
      </c>
      <c r="B34" s="156" t="s">
        <v>281</v>
      </c>
      <c r="C34" s="156" t="s">
        <v>282</v>
      </c>
      <c r="D34" s="157" t="s">
        <v>283</v>
      </c>
      <c r="E34" s="158">
        <v>90</v>
      </c>
    </row>
    <row r="35" spans="1:5" ht="94.5" customHeight="1">
      <c r="A35" s="159"/>
      <c r="B35" s="160"/>
      <c r="C35" s="126" t="s">
        <v>269</v>
      </c>
      <c r="D35" s="161"/>
      <c r="E35" s="162"/>
    </row>
    <row r="36" spans="1:5" ht="67.5">
      <c r="A36" s="159"/>
      <c r="B36" s="160"/>
      <c r="C36" s="126" t="s">
        <v>270</v>
      </c>
      <c r="D36" s="161"/>
      <c r="E36" s="162"/>
    </row>
    <row r="37" spans="1:5" ht="56.25">
      <c r="A37" s="155" t="s">
        <v>195</v>
      </c>
      <c r="B37" s="156" t="s">
        <v>284</v>
      </c>
      <c r="C37" s="156" t="s">
        <v>285</v>
      </c>
      <c r="D37" s="157" t="s">
        <v>286</v>
      </c>
      <c r="E37" s="158">
        <v>25</v>
      </c>
    </row>
    <row r="38" spans="1:5" ht="90">
      <c r="A38" s="159"/>
      <c r="B38" s="160"/>
      <c r="C38" s="126" t="s">
        <v>269</v>
      </c>
      <c r="D38" s="161"/>
      <c r="E38" s="162"/>
    </row>
    <row r="39" spans="1:5" ht="67.5">
      <c r="A39" s="159"/>
      <c r="B39" s="160"/>
      <c r="C39" s="126" t="s">
        <v>270</v>
      </c>
      <c r="D39" s="161"/>
      <c r="E39" s="162"/>
    </row>
    <row r="40" spans="1:5" ht="56.25">
      <c r="A40" s="155" t="s">
        <v>199</v>
      </c>
      <c r="B40" s="156" t="s">
        <v>287</v>
      </c>
      <c r="C40" s="156" t="s">
        <v>288</v>
      </c>
      <c r="D40" s="157" t="s">
        <v>289</v>
      </c>
      <c r="E40" s="158">
        <v>14</v>
      </c>
    </row>
    <row r="41" spans="1:5" ht="90">
      <c r="A41" s="159"/>
      <c r="B41" s="160"/>
      <c r="C41" s="126" t="s">
        <v>269</v>
      </c>
      <c r="D41" s="161"/>
      <c r="E41" s="162"/>
    </row>
    <row r="42" spans="1:5" ht="67.5">
      <c r="A42" s="159"/>
      <c r="B42" s="160"/>
      <c r="C42" s="126" t="s">
        <v>270</v>
      </c>
      <c r="D42" s="161"/>
      <c r="E42" s="162"/>
    </row>
    <row r="43" spans="1:5" ht="56.25">
      <c r="A43" s="155" t="s">
        <v>290</v>
      </c>
      <c r="B43" s="156" t="s">
        <v>291</v>
      </c>
      <c r="C43" s="156" t="s">
        <v>292</v>
      </c>
      <c r="D43" s="157" t="s">
        <v>293</v>
      </c>
      <c r="E43" s="158">
        <v>7.5</v>
      </c>
    </row>
    <row r="44" spans="1:5" ht="90">
      <c r="A44" s="159"/>
      <c r="B44" s="160"/>
      <c r="C44" s="126" t="s">
        <v>269</v>
      </c>
      <c r="D44" s="161"/>
      <c r="E44" s="162"/>
    </row>
    <row r="45" spans="1:5" ht="67.5">
      <c r="A45" s="159"/>
      <c r="B45" s="160"/>
      <c r="C45" s="126" t="s">
        <v>270</v>
      </c>
      <c r="D45" s="161"/>
      <c r="E45" s="162"/>
    </row>
    <row r="46" spans="1:5" ht="56.25">
      <c r="A46" s="155" t="s">
        <v>294</v>
      </c>
      <c r="B46" s="156" t="s">
        <v>295</v>
      </c>
      <c r="C46" s="156" t="s">
        <v>296</v>
      </c>
      <c r="D46" s="157" t="s">
        <v>297</v>
      </c>
      <c r="E46" s="158">
        <v>8.5</v>
      </c>
    </row>
    <row r="47" spans="1:5" ht="90">
      <c r="A47" s="159"/>
      <c r="B47" s="160"/>
      <c r="C47" s="126" t="s">
        <v>269</v>
      </c>
      <c r="D47" s="161"/>
      <c r="E47" s="162"/>
    </row>
    <row r="48" spans="1:5" ht="67.5">
      <c r="A48" s="159"/>
      <c r="B48" s="160"/>
      <c r="C48" s="126" t="s">
        <v>270</v>
      </c>
      <c r="D48" s="161"/>
      <c r="E48" s="162"/>
    </row>
    <row r="49" spans="1:5" ht="56.25">
      <c r="A49" s="155" t="s">
        <v>298</v>
      </c>
      <c r="B49" s="156" t="s">
        <v>299</v>
      </c>
      <c r="C49" s="156" t="s">
        <v>300</v>
      </c>
      <c r="D49" s="157" t="s">
        <v>301</v>
      </c>
      <c r="E49" s="158">
        <v>35</v>
      </c>
    </row>
    <row r="50" spans="1:5" ht="90">
      <c r="A50" s="159"/>
      <c r="B50" s="160"/>
      <c r="C50" s="126" t="s">
        <v>269</v>
      </c>
      <c r="D50" s="161"/>
      <c r="E50" s="162"/>
    </row>
    <row r="51" spans="1:5" ht="67.5">
      <c r="A51" s="159"/>
      <c r="B51" s="160"/>
      <c r="C51" s="126" t="s">
        <v>270</v>
      </c>
      <c r="D51" s="161"/>
      <c r="E51" s="162"/>
    </row>
    <row r="52" spans="1:5" ht="56.25">
      <c r="A52" s="155" t="s">
        <v>302</v>
      </c>
      <c r="B52" s="156" t="s">
        <v>303</v>
      </c>
      <c r="C52" s="156" t="s">
        <v>304</v>
      </c>
      <c r="D52" s="157" t="s">
        <v>305</v>
      </c>
      <c r="E52" s="158">
        <v>36</v>
      </c>
    </row>
    <row r="53" spans="1:5" ht="90">
      <c r="A53" s="159"/>
      <c r="B53" s="160"/>
      <c r="C53" s="126" t="s">
        <v>269</v>
      </c>
      <c r="D53" s="161"/>
      <c r="E53" s="162"/>
    </row>
    <row r="54" spans="1:5" ht="67.5">
      <c r="A54" s="159"/>
      <c r="B54" s="160"/>
      <c r="C54" s="126" t="s">
        <v>270</v>
      </c>
      <c r="D54" s="161"/>
      <c r="E54" s="162"/>
    </row>
    <row r="55" spans="1:5">
      <c r="A55" s="421" t="s">
        <v>306</v>
      </c>
      <c r="B55" s="422"/>
      <c r="C55" s="422"/>
      <c r="D55" s="422"/>
      <c r="E55" s="423"/>
    </row>
    <row r="56" spans="1:5" ht="51.75" customHeight="1">
      <c r="A56" s="155" t="s">
        <v>307</v>
      </c>
      <c r="B56" s="156" t="s">
        <v>308</v>
      </c>
      <c r="C56" s="156" t="s">
        <v>309</v>
      </c>
      <c r="D56" s="157" t="s">
        <v>310</v>
      </c>
      <c r="E56" s="158">
        <v>202</v>
      </c>
    </row>
    <row r="57" spans="1:5" ht="97.5" customHeight="1">
      <c r="A57" s="159"/>
      <c r="B57" s="160"/>
      <c r="C57" s="126" t="s">
        <v>269</v>
      </c>
      <c r="D57" s="161"/>
      <c r="E57" s="162"/>
    </row>
    <row r="58" spans="1:5" ht="67.5">
      <c r="A58" s="159"/>
      <c r="B58" s="160"/>
      <c r="C58" s="126" t="s">
        <v>270</v>
      </c>
      <c r="D58" s="161"/>
      <c r="E58" s="162"/>
    </row>
    <row r="59" spans="1:5" ht="52.5" customHeight="1">
      <c r="A59" s="155" t="s">
        <v>311</v>
      </c>
      <c r="B59" s="156" t="s">
        <v>312</v>
      </c>
      <c r="C59" s="156" t="s">
        <v>313</v>
      </c>
      <c r="D59" s="157" t="s">
        <v>314</v>
      </c>
      <c r="E59" s="158">
        <v>155</v>
      </c>
    </row>
    <row r="60" spans="1:5" ht="93.75" customHeight="1">
      <c r="A60" s="159"/>
      <c r="B60" s="160"/>
      <c r="C60" s="126" t="s">
        <v>269</v>
      </c>
      <c r="D60" s="161"/>
      <c r="E60" s="162"/>
    </row>
    <row r="61" spans="1:5" ht="67.5">
      <c r="A61" s="159"/>
      <c r="B61" s="160"/>
      <c r="C61" s="126" t="s">
        <v>270</v>
      </c>
      <c r="D61" s="161"/>
      <c r="E61" s="162"/>
    </row>
    <row r="62" spans="1:5" ht="56.25">
      <c r="A62" s="155" t="s">
        <v>315</v>
      </c>
      <c r="B62" s="156" t="s">
        <v>316</v>
      </c>
      <c r="C62" s="156" t="s">
        <v>317</v>
      </c>
      <c r="D62" s="157" t="s">
        <v>318</v>
      </c>
      <c r="E62" s="158">
        <v>116</v>
      </c>
    </row>
    <row r="63" spans="1:5" ht="95.25" customHeight="1">
      <c r="A63" s="159"/>
      <c r="B63" s="160"/>
      <c r="C63" s="126" t="s">
        <v>269</v>
      </c>
      <c r="D63" s="161"/>
      <c r="E63" s="162"/>
    </row>
    <row r="64" spans="1:5" ht="67.5">
      <c r="A64" s="159"/>
      <c r="B64" s="160"/>
      <c r="C64" s="126" t="s">
        <v>270</v>
      </c>
      <c r="D64" s="161"/>
      <c r="E64" s="162"/>
    </row>
    <row r="65" spans="1:5" ht="56.25">
      <c r="A65" s="155" t="s">
        <v>319</v>
      </c>
      <c r="B65" s="156" t="s">
        <v>320</v>
      </c>
      <c r="C65" s="156" t="s">
        <v>321</v>
      </c>
      <c r="D65" s="157" t="s">
        <v>322</v>
      </c>
      <c r="E65" s="158">
        <v>49</v>
      </c>
    </row>
    <row r="66" spans="1:5" ht="99" customHeight="1">
      <c r="A66" s="159"/>
      <c r="B66" s="160"/>
      <c r="C66" s="126" t="s">
        <v>269</v>
      </c>
      <c r="D66" s="161"/>
      <c r="E66" s="162"/>
    </row>
    <row r="67" spans="1:5" ht="67.5">
      <c r="A67" s="159"/>
      <c r="B67" s="160"/>
      <c r="C67" s="126" t="s">
        <v>270</v>
      </c>
      <c r="D67" s="161"/>
      <c r="E67" s="162"/>
    </row>
    <row r="68" spans="1:5" ht="56.25">
      <c r="A68" s="155" t="s">
        <v>323</v>
      </c>
      <c r="B68" s="156" t="s">
        <v>324</v>
      </c>
      <c r="C68" s="156" t="s">
        <v>325</v>
      </c>
      <c r="D68" s="157" t="s">
        <v>326</v>
      </c>
      <c r="E68" s="158">
        <v>112</v>
      </c>
    </row>
    <row r="69" spans="1:5" ht="90">
      <c r="A69" s="159"/>
      <c r="B69" s="160"/>
      <c r="C69" s="126" t="s">
        <v>269</v>
      </c>
      <c r="D69" s="161"/>
      <c r="E69" s="162"/>
    </row>
    <row r="70" spans="1:5" ht="67.5">
      <c r="A70" s="159"/>
      <c r="B70" s="160"/>
      <c r="C70" s="126" t="s">
        <v>270</v>
      </c>
      <c r="D70" s="161"/>
      <c r="E70" s="162"/>
    </row>
    <row r="71" spans="1:5">
      <c r="A71" s="418" t="s">
        <v>327</v>
      </c>
      <c r="B71" s="419"/>
      <c r="C71" s="419"/>
      <c r="D71" s="419"/>
      <c r="E71" s="420"/>
    </row>
    <row r="72" spans="1:5" ht="75" customHeight="1">
      <c r="A72" s="155" t="s">
        <v>137</v>
      </c>
      <c r="B72" s="156" t="s">
        <v>328</v>
      </c>
      <c r="C72" s="156" t="s">
        <v>329</v>
      </c>
      <c r="D72" s="157" t="s">
        <v>330</v>
      </c>
      <c r="E72" s="158">
        <v>857.4</v>
      </c>
    </row>
    <row r="73" spans="1:5" ht="98.25" customHeight="1">
      <c r="A73" s="159"/>
      <c r="B73" s="160"/>
      <c r="C73" s="126" t="s">
        <v>269</v>
      </c>
      <c r="D73" s="161"/>
      <c r="E73" s="162"/>
    </row>
    <row r="74" spans="1:5" ht="67.5">
      <c r="A74" s="159"/>
      <c r="B74" s="160"/>
      <c r="C74" s="126" t="s">
        <v>270</v>
      </c>
      <c r="D74" s="161"/>
      <c r="E74" s="162"/>
    </row>
    <row r="75" spans="1:5">
      <c r="A75" s="163"/>
      <c r="B75" s="399" t="s">
        <v>163</v>
      </c>
      <c r="C75" s="399"/>
      <c r="D75" s="163"/>
      <c r="E75" s="164"/>
    </row>
    <row r="76" spans="1:5">
      <c r="A76" s="163"/>
      <c r="B76" s="400" t="s">
        <v>331</v>
      </c>
      <c r="C76" s="400"/>
      <c r="D76" s="163"/>
      <c r="E76" s="165" t="s">
        <v>332</v>
      </c>
    </row>
    <row r="77" spans="1:5">
      <c r="A77" s="163"/>
      <c r="B77" s="400" t="s">
        <v>333</v>
      </c>
      <c r="C77" s="400"/>
      <c r="D77" s="163"/>
      <c r="E77" s="165" t="s">
        <v>334</v>
      </c>
    </row>
    <row r="78" spans="1:5">
      <c r="A78" s="163"/>
      <c r="B78" s="400" t="s">
        <v>335</v>
      </c>
      <c r="C78" s="400"/>
      <c r="D78" s="163"/>
      <c r="E78" s="165" t="s">
        <v>336</v>
      </c>
    </row>
    <row r="79" spans="1:5">
      <c r="A79" s="163"/>
      <c r="B79" s="399" t="s">
        <v>168</v>
      </c>
      <c r="C79" s="399"/>
      <c r="D79" s="163"/>
      <c r="E79" s="164" t="s">
        <v>336</v>
      </c>
    </row>
    <row r="80" spans="1:5">
      <c r="A80" s="135"/>
      <c r="B80" s="135"/>
      <c r="C80" s="135"/>
      <c r="D80" s="135"/>
      <c r="E80" s="135"/>
    </row>
    <row r="81" spans="2:25">
      <c r="B81" s="167" t="s">
        <v>169</v>
      </c>
      <c r="C81" s="168"/>
      <c r="D81" s="169"/>
      <c r="E81" s="166"/>
      <c r="F81" s="166"/>
      <c r="G81" s="166"/>
      <c r="H81" s="166"/>
      <c r="I81" s="166"/>
      <c r="J81" s="166"/>
      <c r="K81" s="166"/>
      <c r="L81" s="166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</row>
    <row r="82" spans="2:25">
      <c r="B82" s="171" t="s">
        <v>170</v>
      </c>
      <c r="C82" s="172"/>
      <c r="D82" s="173"/>
      <c r="E82" s="166"/>
      <c r="F82" s="166"/>
      <c r="G82" s="166"/>
      <c r="H82" s="166"/>
      <c r="I82" s="166"/>
      <c r="J82" s="166"/>
      <c r="K82" s="166"/>
      <c r="L82" s="166"/>
      <c r="M82" s="170"/>
      <c r="N82" s="170"/>
      <c r="O82" s="170"/>
      <c r="P82" s="170"/>
      <c r="Q82" s="170"/>
      <c r="R82" s="170"/>
      <c r="S82" s="170"/>
      <c r="T82" s="170"/>
      <c r="U82" s="170"/>
      <c r="V82" s="170"/>
      <c r="W82" s="170"/>
      <c r="X82" s="170"/>
      <c r="Y82" s="170"/>
    </row>
    <row r="83" spans="2:25">
      <c r="B83" s="174" t="s">
        <v>171</v>
      </c>
      <c r="C83" s="175"/>
      <c r="D83" s="312" t="s">
        <v>528</v>
      </c>
      <c r="E83" s="166"/>
      <c r="F83" s="166"/>
      <c r="G83" s="166"/>
      <c r="H83" s="166"/>
      <c r="I83" s="166"/>
      <c r="J83" s="166"/>
      <c r="K83" s="166"/>
      <c r="L83" s="166"/>
      <c r="M83" s="170"/>
      <c r="N83" s="170"/>
      <c r="O83" s="170"/>
      <c r="P83" s="170"/>
      <c r="Q83" s="170"/>
      <c r="R83" s="170"/>
      <c r="S83" s="170"/>
      <c r="T83" s="170"/>
      <c r="U83" s="170"/>
      <c r="V83" s="170"/>
      <c r="W83" s="170"/>
      <c r="X83" s="170"/>
      <c r="Y83" s="170"/>
    </row>
    <row r="84" spans="2:25">
      <c r="B84" s="174" t="s">
        <v>172</v>
      </c>
      <c r="C84" s="175"/>
      <c r="D84" s="176"/>
      <c r="E84" s="166"/>
      <c r="F84" s="166"/>
      <c r="G84" s="166"/>
      <c r="H84" s="166"/>
      <c r="I84" s="166"/>
      <c r="J84" s="166"/>
      <c r="K84" s="166"/>
      <c r="L84" s="166"/>
      <c r="M84" s="170"/>
      <c r="N84" s="170"/>
      <c r="O84" s="170"/>
      <c r="P84" s="170"/>
      <c r="Q84" s="170"/>
      <c r="R84" s="170"/>
      <c r="S84" s="170"/>
      <c r="T84" s="170"/>
      <c r="U84" s="170"/>
      <c r="V84" s="170"/>
      <c r="W84" s="170"/>
      <c r="X84" s="170"/>
      <c r="Y84" s="170"/>
    </row>
    <row r="85" spans="2:25">
      <c r="B85" s="135"/>
      <c r="C85" s="177"/>
      <c r="D85" s="177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  <c r="W85" s="135"/>
      <c r="X85" s="135"/>
      <c r="Y85" s="135"/>
    </row>
    <row r="86" spans="2:25">
      <c r="B86" s="135"/>
      <c r="C86" s="135"/>
      <c r="D86" s="178"/>
      <c r="E86" s="178"/>
      <c r="F86" s="178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</row>
    <row r="87" spans="2:25">
      <c r="B87" s="135"/>
      <c r="C87" s="137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Y87" s="135"/>
    </row>
    <row r="88" spans="2:25">
      <c r="B88" s="135"/>
      <c r="C88" s="135"/>
      <c r="D88" s="178"/>
      <c r="E88" s="178"/>
      <c r="F88" s="178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  <c r="Y88" s="135"/>
    </row>
  </sheetData>
  <mergeCells count="15">
    <mergeCell ref="B75:C75"/>
    <mergeCell ref="B76:C76"/>
    <mergeCell ref="B77:C77"/>
    <mergeCell ref="B78:C78"/>
    <mergeCell ref="B79:C79"/>
    <mergeCell ref="B14:E14"/>
    <mergeCell ref="A20:E20"/>
    <mergeCell ref="A33:E33"/>
    <mergeCell ref="A55:E55"/>
    <mergeCell ref="A71:E71"/>
    <mergeCell ref="A5:E5"/>
    <mergeCell ref="A6:E6"/>
    <mergeCell ref="A8:E8"/>
    <mergeCell ref="A9:E9"/>
    <mergeCell ref="B12:E12"/>
  </mergeCells>
  <pageMargins left="0.7" right="0.7" top="0.75" bottom="0.75" header="0.3" footer="0.3"/>
  <pageSetup paperSize="9" scale="7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Y128"/>
  <sheetViews>
    <sheetView view="pageBreakPreview" topLeftCell="A115" zoomScale="60" zoomScaleNormal="100" workbookViewId="0">
      <selection activeCell="C111" sqref="C111"/>
    </sheetView>
  </sheetViews>
  <sheetFormatPr defaultRowHeight="15"/>
  <cols>
    <col min="2" max="3" width="31.140625" customWidth="1"/>
    <col min="4" max="4" width="22.85546875" customWidth="1"/>
    <col min="5" max="5" width="10.7109375" customWidth="1"/>
  </cols>
  <sheetData>
    <row r="1" spans="1:25">
      <c r="A1" s="180"/>
      <c r="B1" s="134"/>
      <c r="C1" s="134"/>
      <c r="D1" s="134"/>
      <c r="E1" s="134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25">
      <c r="A2" s="180"/>
      <c r="B2" s="134"/>
      <c r="C2" s="134"/>
      <c r="D2" s="134"/>
      <c r="E2" s="182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</row>
    <row r="3" spans="1:25">
      <c r="A3" s="180"/>
      <c r="B3" s="183"/>
      <c r="C3" s="181"/>
      <c r="D3" s="181"/>
      <c r="E3" s="179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</row>
    <row r="4" spans="1:25">
      <c r="A4" s="180"/>
      <c r="B4" s="134"/>
      <c r="C4" s="134"/>
      <c r="D4" s="184"/>
      <c r="E4" s="185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</row>
    <row r="5" spans="1:25">
      <c r="A5" s="415" t="s">
        <v>337</v>
      </c>
      <c r="B5" s="415"/>
      <c r="C5" s="415"/>
      <c r="D5" s="415"/>
      <c r="E5" s="415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</row>
    <row r="6" spans="1:25">
      <c r="A6" s="416" t="s">
        <v>105</v>
      </c>
      <c r="B6" s="416"/>
      <c r="C6" s="416"/>
      <c r="D6" s="416"/>
      <c r="E6" s="416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</row>
    <row r="7" spans="1:25">
      <c r="A7" s="187"/>
      <c r="B7" s="187"/>
      <c r="C7" s="187"/>
      <c r="D7" s="187"/>
      <c r="E7" s="187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</row>
    <row r="8" spans="1:25" ht="32.25" customHeight="1">
      <c r="A8" s="413" t="s">
        <v>173</v>
      </c>
      <c r="B8" s="413"/>
      <c r="C8" s="413"/>
      <c r="D8" s="413"/>
      <c r="E8" s="413"/>
      <c r="F8" s="180"/>
      <c r="G8" s="180"/>
      <c r="H8" s="180"/>
      <c r="I8" s="180"/>
      <c r="J8" s="180"/>
      <c r="K8" s="180"/>
      <c r="L8" s="180"/>
      <c r="M8" s="188"/>
      <c r="N8" s="188" t="s">
        <v>106</v>
      </c>
      <c r="O8" s="188" t="s">
        <v>106</v>
      </c>
      <c r="P8" s="188" t="s">
        <v>106</v>
      </c>
      <c r="Q8" s="188" t="s">
        <v>106</v>
      </c>
      <c r="R8" s="180"/>
      <c r="S8" s="180"/>
      <c r="T8" s="180"/>
      <c r="U8" s="180"/>
      <c r="V8" s="180"/>
      <c r="W8" s="180"/>
      <c r="X8" s="180"/>
      <c r="Y8" s="180"/>
    </row>
    <row r="9" spans="1:25">
      <c r="A9" s="414" t="s">
        <v>107</v>
      </c>
      <c r="B9" s="414"/>
      <c r="C9" s="414"/>
      <c r="D9" s="414"/>
      <c r="E9" s="414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</row>
    <row r="10" spans="1:25">
      <c r="A10" s="187"/>
      <c r="B10" s="187"/>
      <c r="C10" s="187"/>
      <c r="D10" s="187"/>
      <c r="E10" s="187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</row>
    <row r="11" spans="1:25">
      <c r="A11" s="189" t="s">
        <v>108</v>
      </c>
      <c r="B11" s="190"/>
      <c r="C11" s="190"/>
      <c r="D11" s="190"/>
      <c r="E11" s="19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</row>
    <row r="12" spans="1:25">
      <c r="A12" s="191"/>
      <c r="B12" s="417"/>
      <c r="C12" s="417"/>
      <c r="D12" s="417"/>
      <c r="E12" s="417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92"/>
      <c r="S12" s="192" t="s">
        <v>106</v>
      </c>
      <c r="T12" s="192" t="s">
        <v>106</v>
      </c>
      <c r="U12" s="192" t="s">
        <v>106</v>
      </c>
      <c r="V12" s="180"/>
      <c r="W12" s="180"/>
      <c r="X12" s="180"/>
      <c r="Y12" s="180"/>
    </row>
    <row r="13" spans="1:25">
      <c r="A13" s="190" t="s">
        <v>109</v>
      </c>
      <c r="B13" s="190"/>
      <c r="C13" s="193"/>
      <c r="D13" s="193"/>
      <c r="E13" s="193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</row>
    <row r="14" spans="1:25">
      <c r="A14" s="191"/>
      <c r="B14" s="417" t="s">
        <v>102</v>
      </c>
      <c r="C14" s="417"/>
      <c r="D14" s="417"/>
      <c r="E14" s="417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92"/>
      <c r="W14" s="192" t="s">
        <v>106</v>
      </c>
      <c r="X14" s="192" t="s">
        <v>106</v>
      </c>
      <c r="Y14" s="192" t="s">
        <v>106</v>
      </c>
    </row>
    <row r="15" spans="1:25">
      <c r="A15" s="191"/>
      <c r="B15" s="194"/>
      <c r="C15" s="194"/>
      <c r="D15" s="194"/>
      <c r="E15" s="194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</row>
    <row r="16" spans="1:25">
      <c r="A16" s="195" t="s">
        <v>338</v>
      </c>
      <c r="B16" s="194"/>
      <c r="C16" s="194"/>
      <c r="D16" s="194"/>
      <c r="E16" s="194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</row>
    <row r="17" spans="1:5">
      <c r="A17" s="187"/>
      <c r="B17" s="187"/>
      <c r="C17" s="186"/>
      <c r="D17" s="186"/>
      <c r="E17" s="196"/>
    </row>
    <row r="18" spans="1:5" ht="103.5" customHeight="1">
      <c r="A18" s="197" t="s">
        <v>111</v>
      </c>
      <c r="B18" s="197" t="s">
        <v>112</v>
      </c>
      <c r="C18" s="197" t="s">
        <v>113</v>
      </c>
      <c r="D18" s="197" t="s">
        <v>114</v>
      </c>
      <c r="E18" s="197" t="s">
        <v>24</v>
      </c>
    </row>
    <row r="19" spans="1:5">
      <c r="A19" s="198">
        <v>1</v>
      </c>
      <c r="B19" s="199">
        <v>2</v>
      </c>
      <c r="C19" s="199">
        <v>3</v>
      </c>
      <c r="D19" s="198">
        <v>4</v>
      </c>
      <c r="E19" s="198">
        <v>5</v>
      </c>
    </row>
    <row r="20" spans="1:5">
      <c r="A20" s="418" t="s">
        <v>115</v>
      </c>
      <c r="B20" s="419"/>
      <c r="C20" s="419"/>
      <c r="D20" s="419"/>
      <c r="E20" s="420"/>
    </row>
    <row r="21" spans="1:5" ht="60" customHeight="1">
      <c r="A21" s="200" t="s">
        <v>116</v>
      </c>
      <c r="B21" s="201" t="s">
        <v>339</v>
      </c>
      <c r="C21" s="201" t="s">
        <v>340</v>
      </c>
      <c r="D21" s="202" t="s">
        <v>341</v>
      </c>
      <c r="E21" s="203">
        <v>8.1</v>
      </c>
    </row>
    <row r="22" spans="1:5" ht="90.75" customHeight="1">
      <c r="A22" s="204"/>
      <c r="B22" s="205"/>
      <c r="C22" s="126" t="s">
        <v>269</v>
      </c>
      <c r="D22" s="207"/>
      <c r="E22" s="208"/>
    </row>
    <row r="23" spans="1:5" ht="67.5">
      <c r="A23" s="204"/>
      <c r="B23" s="205"/>
      <c r="C23" s="126" t="s">
        <v>270</v>
      </c>
      <c r="D23" s="207"/>
      <c r="E23" s="208"/>
    </row>
    <row r="24" spans="1:5" ht="45">
      <c r="A24" s="200" t="s">
        <v>122</v>
      </c>
      <c r="B24" s="201" t="s">
        <v>342</v>
      </c>
      <c r="C24" s="201" t="s">
        <v>343</v>
      </c>
      <c r="D24" s="202" t="s">
        <v>344</v>
      </c>
      <c r="E24" s="203">
        <v>0.77</v>
      </c>
    </row>
    <row r="25" spans="1:5" ht="87" customHeight="1">
      <c r="A25" s="204"/>
      <c r="B25" s="205"/>
      <c r="C25" s="126" t="s">
        <v>269</v>
      </c>
      <c r="D25" s="207"/>
      <c r="E25" s="208"/>
    </row>
    <row r="26" spans="1:5" ht="67.5">
      <c r="A26" s="204"/>
      <c r="B26" s="205"/>
      <c r="C26" s="126" t="s">
        <v>270</v>
      </c>
      <c r="D26" s="207"/>
      <c r="E26" s="208"/>
    </row>
    <row r="27" spans="1:5" ht="78.75">
      <c r="A27" s="200" t="s">
        <v>127</v>
      </c>
      <c r="B27" s="201" t="s">
        <v>345</v>
      </c>
      <c r="C27" s="201" t="s">
        <v>346</v>
      </c>
      <c r="D27" s="202" t="s">
        <v>347</v>
      </c>
      <c r="E27" s="203">
        <v>5.62</v>
      </c>
    </row>
    <row r="28" spans="1:5" ht="51" customHeight="1">
      <c r="A28" s="204"/>
      <c r="B28" s="205"/>
      <c r="C28" s="126" t="s">
        <v>348</v>
      </c>
      <c r="D28" s="207"/>
      <c r="E28" s="208"/>
    </row>
    <row r="29" spans="1:5" ht="90">
      <c r="A29" s="204"/>
      <c r="B29" s="205"/>
      <c r="C29" s="126" t="s">
        <v>269</v>
      </c>
      <c r="D29" s="207"/>
      <c r="E29" s="208"/>
    </row>
    <row r="30" spans="1:5" ht="67.5">
      <c r="A30" s="204"/>
      <c r="B30" s="205"/>
      <c r="C30" s="126" t="s">
        <v>270</v>
      </c>
      <c r="D30" s="207"/>
      <c r="E30" s="208"/>
    </row>
    <row r="31" spans="1:5" ht="57" customHeight="1">
      <c r="A31" s="200" t="s">
        <v>132</v>
      </c>
      <c r="B31" s="201" t="s">
        <v>349</v>
      </c>
      <c r="C31" s="201" t="s">
        <v>350</v>
      </c>
      <c r="D31" s="202" t="s">
        <v>351</v>
      </c>
      <c r="E31" s="203">
        <v>23.4</v>
      </c>
    </row>
    <row r="32" spans="1:5" ht="84.75" customHeight="1">
      <c r="A32" s="204"/>
      <c r="B32" s="205"/>
      <c r="C32" s="126" t="s">
        <v>269</v>
      </c>
      <c r="D32" s="207"/>
      <c r="E32" s="208"/>
    </row>
    <row r="33" spans="1:5" ht="67.5">
      <c r="A33" s="204"/>
      <c r="B33" s="205"/>
      <c r="C33" s="126" t="s">
        <v>270</v>
      </c>
      <c r="D33" s="207"/>
      <c r="E33" s="208"/>
    </row>
    <row r="34" spans="1:5" ht="56.25">
      <c r="A34" s="200" t="s">
        <v>191</v>
      </c>
      <c r="B34" s="201" t="s">
        <v>352</v>
      </c>
      <c r="C34" s="201" t="s">
        <v>350</v>
      </c>
      <c r="D34" s="202" t="s">
        <v>353</v>
      </c>
      <c r="E34" s="203">
        <v>9.36</v>
      </c>
    </row>
    <row r="35" spans="1:5" ht="22.5">
      <c r="A35" s="204"/>
      <c r="B35" s="205"/>
      <c r="C35" s="126" t="s">
        <v>354</v>
      </c>
      <c r="D35" s="207"/>
      <c r="E35" s="208"/>
    </row>
    <row r="36" spans="1:5" ht="90">
      <c r="A36" s="204"/>
      <c r="B36" s="205"/>
      <c r="C36" s="126" t="s">
        <v>269</v>
      </c>
      <c r="D36" s="207"/>
      <c r="E36" s="208"/>
    </row>
    <row r="37" spans="1:5" ht="67.5">
      <c r="A37" s="204"/>
      <c r="B37" s="205"/>
      <c r="C37" s="126" t="s">
        <v>270</v>
      </c>
      <c r="D37" s="207"/>
      <c r="E37" s="208"/>
    </row>
    <row r="38" spans="1:5" ht="45">
      <c r="A38" s="200" t="s">
        <v>195</v>
      </c>
      <c r="B38" s="201" t="s">
        <v>355</v>
      </c>
      <c r="C38" s="201" t="s">
        <v>356</v>
      </c>
      <c r="D38" s="202" t="s">
        <v>357</v>
      </c>
      <c r="E38" s="203">
        <v>178</v>
      </c>
    </row>
    <row r="39" spans="1:5" ht="88.5" customHeight="1">
      <c r="A39" s="204"/>
      <c r="B39" s="205"/>
      <c r="C39" s="126" t="s">
        <v>269</v>
      </c>
      <c r="D39" s="207"/>
      <c r="E39" s="208"/>
    </row>
    <row r="40" spans="1:5" ht="67.5">
      <c r="A40" s="204"/>
      <c r="B40" s="205"/>
      <c r="C40" s="126" t="s">
        <v>270</v>
      </c>
      <c r="D40" s="207"/>
      <c r="E40" s="208"/>
    </row>
    <row r="41" spans="1:5" ht="45">
      <c r="A41" s="200" t="s">
        <v>199</v>
      </c>
      <c r="B41" s="201" t="s">
        <v>358</v>
      </c>
      <c r="C41" s="201" t="s">
        <v>359</v>
      </c>
      <c r="D41" s="202" t="s">
        <v>360</v>
      </c>
      <c r="E41" s="203">
        <v>1.5</v>
      </c>
    </row>
    <row r="42" spans="1:5" ht="89.25" customHeight="1">
      <c r="A42" s="204"/>
      <c r="B42" s="205"/>
      <c r="C42" s="126" t="s">
        <v>269</v>
      </c>
      <c r="D42" s="207"/>
      <c r="E42" s="208"/>
    </row>
    <row r="43" spans="1:5" ht="67.5">
      <c r="A43" s="204"/>
      <c r="B43" s="205"/>
      <c r="C43" s="126" t="s">
        <v>270</v>
      </c>
      <c r="D43" s="207"/>
      <c r="E43" s="208"/>
    </row>
    <row r="44" spans="1:5" ht="101.25">
      <c r="A44" s="200" t="s">
        <v>290</v>
      </c>
      <c r="B44" s="201" t="s">
        <v>361</v>
      </c>
      <c r="C44" s="201" t="s">
        <v>362</v>
      </c>
      <c r="D44" s="202" t="s">
        <v>363</v>
      </c>
      <c r="E44" s="203">
        <v>98</v>
      </c>
    </row>
    <row r="45" spans="1:5" ht="90">
      <c r="A45" s="204"/>
      <c r="B45" s="205"/>
      <c r="C45" s="126" t="s">
        <v>269</v>
      </c>
      <c r="D45" s="207"/>
      <c r="E45" s="208"/>
    </row>
    <row r="46" spans="1:5" ht="67.5">
      <c r="A46" s="204"/>
      <c r="B46" s="205"/>
      <c r="C46" s="126" t="s">
        <v>270</v>
      </c>
      <c r="D46" s="207"/>
      <c r="E46" s="208"/>
    </row>
    <row r="47" spans="1:5">
      <c r="A47" s="421" t="s">
        <v>364</v>
      </c>
      <c r="B47" s="422"/>
      <c r="C47" s="422"/>
      <c r="D47" s="422"/>
      <c r="E47" s="423"/>
    </row>
    <row r="48" spans="1:5" ht="51" customHeight="1">
      <c r="A48" s="200" t="s">
        <v>294</v>
      </c>
      <c r="B48" s="201" t="s">
        <v>365</v>
      </c>
      <c r="C48" s="201" t="s">
        <v>366</v>
      </c>
      <c r="D48" s="202" t="s">
        <v>367</v>
      </c>
      <c r="E48" s="203">
        <v>13.8</v>
      </c>
    </row>
    <row r="49" spans="1:5" ht="96" customHeight="1">
      <c r="A49" s="204"/>
      <c r="B49" s="205"/>
      <c r="C49" s="126" t="s">
        <v>269</v>
      </c>
      <c r="D49" s="207"/>
      <c r="E49" s="208"/>
    </row>
    <row r="50" spans="1:5" ht="67.5">
      <c r="A50" s="204"/>
      <c r="B50" s="205"/>
      <c r="C50" s="126" t="s">
        <v>270</v>
      </c>
      <c r="D50" s="207"/>
      <c r="E50" s="208"/>
    </row>
    <row r="51" spans="1:5" ht="45">
      <c r="A51" s="200" t="s">
        <v>298</v>
      </c>
      <c r="B51" s="201" t="s">
        <v>368</v>
      </c>
      <c r="C51" s="201" t="s">
        <v>366</v>
      </c>
      <c r="D51" s="202" t="s">
        <v>369</v>
      </c>
      <c r="E51" s="203">
        <v>16.559999999999999</v>
      </c>
    </row>
    <row r="52" spans="1:5" ht="39" customHeight="1">
      <c r="A52" s="204"/>
      <c r="B52" s="205"/>
      <c r="C52" s="126" t="s">
        <v>370</v>
      </c>
      <c r="D52" s="207"/>
      <c r="E52" s="208"/>
    </row>
    <row r="53" spans="1:5" ht="90">
      <c r="A53" s="204"/>
      <c r="B53" s="205"/>
      <c r="C53" s="126" t="s">
        <v>269</v>
      </c>
      <c r="D53" s="207"/>
      <c r="E53" s="208"/>
    </row>
    <row r="54" spans="1:5" ht="67.5">
      <c r="A54" s="204"/>
      <c r="B54" s="205"/>
      <c r="C54" s="126" t="s">
        <v>270</v>
      </c>
      <c r="D54" s="207"/>
      <c r="E54" s="208"/>
    </row>
    <row r="55" spans="1:5" ht="45">
      <c r="A55" s="200" t="s">
        <v>302</v>
      </c>
      <c r="B55" s="201" t="s">
        <v>371</v>
      </c>
      <c r="C55" s="317" t="s">
        <v>372</v>
      </c>
      <c r="D55" s="202" t="s">
        <v>373</v>
      </c>
      <c r="E55" s="203">
        <v>37.6</v>
      </c>
    </row>
    <row r="56" spans="1:5" ht="90">
      <c r="A56" s="204"/>
      <c r="B56" s="205"/>
      <c r="C56" s="126" t="s">
        <v>269</v>
      </c>
      <c r="D56" s="207"/>
      <c r="E56" s="208"/>
    </row>
    <row r="57" spans="1:5" ht="67.5">
      <c r="A57" s="204"/>
      <c r="B57" s="205"/>
      <c r="C57" s="126" t="s">
        <v>270</v>
      </c>
      <c r="D57" s="207"/>
      <c r="E57" s="208"/>
    </row>
    <row r="58" spans="1:5" ht="45">
      <c r="A58" s="200" t="s">
        <v>307</v>
      </c>
      <c r="B58" s="201" t="s">
        <v>374</v>
      </c>
      <c r="C58" s="201" t="s">
        <v>375</v>
      </c>
      <c r="D58" s="202" t="s">
        <v>376</v>
      </c>
      <c r="E58" s="203">
        <v>75.400000000000006</v>
      </c>
    </row>
    <row r="59" spans="1:5" ht="81" customHeight="1">
      <c r="A59" s="204"/>
      <c r="B59" s="205"/>
      <c r="C59" s="126" t="s">
        <v>269</v>
      </c>
      <c r="D59" s="207"/>
      <c r="E59" s="208"/>
    </row>
    <row r="60" spans="1:5" ht="67.5">
      <c r="A60" s="204"/>
      <c r="B60" s="205"/>
      <c r="C60" s="126" t="s">
        <v>270</v>
      </c>
      <c r="D60" s="207"/>
      <c r="E60" s="208"/>
    </row>
    <row r="61" spans="1:5">
      <c r="A61" s="418" t="s">
        <v>377</v>
      </c>
      <c r="B61" s="419"/>
      <c r="C61" s="419"/>
      <c r="D61" s="419"/>
      <c r="E61" s="420"/>
    </row>
    <row r="62" spans="1:5" ht="83.25" customHeight="1">
      <c r="A62" s="200" t="s">
        <v>137</v>
      </c>
      <c r="B62" s="201" t="s">
        <v>378</v>
      </c>
      <c r="C62" s="201" t="s">
        <v>247</v>
      </c>
      <c r="D62" s="202" t="s">
        <v>379</v>
      </c>
      <c r="E62" s="203">
        <v>68.430000000000007</v>
      </c>
    </row>
    <row r="63" spans="1:5" ht="84.75" customHeight="1">
      <c r="A63" s="204"/>
      <c r="B63" s="205"/>
      <c r="C63" s="126" t="s">
        <v>269</v>
      </c>
      <c r="D63" s="207"/>
      <c r="E63" s="208"/>
    </row>
    <row r="64" spans="1:5" ht="67.5">
      <c r="A64" s="204"/>
      <c r="B64" s="205"/>
      <c r="C64" s="126" t="s">
        <v>270</v>
      </c>
      <c r="D64" s="207"/>
      <c r="E64" s="208"/>
    </row>
    <row r="65" spans="1:5" ht="101.25">
      <c r="A65" s="200" t="s">
        <v>141</v>
      </c>
      <c r="B65" s="201" t="s">
        <v>380</v>
      </c>
      <c r="C65" s="201" t="s">
        <v>251</v>
      </c>
      <c r="D65" s="202" t="s">
        <v>381</v>
      </c>
      <c r="E65" s="203">
        <v>261.97000000000003</v>
      </c>
    </row>
    <row r="66" spans="1:5" ht="83.25" customHeight="1">
      <c r="A66" s="204"/>
      <c r="B66" s="205"/>
      <c r="C66" s="126" t="s">
        <v>269</v>
      </c>
      <c r="D66" s="207"/>
      <c r="E66" s="208"/>
    </row>
    <row r="67" spans="1:5" ht="67.5">
      <c r="A67" s="204"/>
      <c r="B67" s="205"/>
      <c r="C67" s="126" t="s">
        <v>270</v>
      </c>
      <c r="D67" s="207"/>
      <c r="E67" s="208"/>
    </row>
    <row r="68" spans="1:5" ht="45">
      <c r="A68" s="200" t="s">
        <v>146</v>
      </c>
      <c r="B68" s="201" t="s">
        <v>382</v>
      </c>
      <c r="C68" s="201" t="s">
        <v>255</v>
      </c>
      <c r="D68" s="202" t="s">
        <v>383</v>
      </c>
      <c r="E68" s="203">
        <v>51.03</v>
      </c>
    </row>
    <row r="69" spans="1:5" ht="84.75" customHeight="1">
      <c r="A69" s="204"/>
      <c r="B69" s="205"/>
      <c r="C69" s="126" t="s">
        <v>269</v>
      </c>
      <c r="D69" s="207"/>
      <c r="E69" s="208"/>
    </row>
    <row r="70" spans="1:5" ht="67.5">
      <c r="A70" s="204"/>
      <c r="B70" s="205"/>
      <c r="C70" s="126" t="s">
        <v>270</v>
      </c>
      <c r="D70" s="207"/>
      <c r="E70" s="208"/>
    </row>
    <row r="71" spans="1:5">
      <c r="A71" s="418" t="s">
        <v>227</v>
      </c>
      <c r="B71" s="419"/>
      <c r="C71" s="419"/>
      <c r="D71" s="419"/>
      <c r="E71" s="420"/>
    </row>
    <row r="72" spans="1:5" ht="60" customHeight="1">
      <c r="A72" s="200" t="s">
        <v>228</v>
      </c>
      <c r="B72" s="201" t="s">
        <v>229</v>
      </c>
      <c r="C72" s="201" t="s">
        <v>230</v>
      </c>
      <c r="D72" s="202" t="s">
        <v>231</v>
      </c>
      <c r="E72" s="203">
        <v>200</v>
      </c>
    </row>
    <row r="73" spans="1:5" ht="92.25" customHeight="1">
      <c r="A73" s="204"/>
      <c r="B73" s="205"/>
      <c r="C73" s="126" t="s">
        <v>269</v>
      </c>
      <c r="D73" s="207"/>
      <c r="E73" s="208"/>
    </row>
    <row r="74" spans="1:5" ht="67.5">
      <c r="A74" s="204"/>
      <c r="B74" s="205"/>
      <c r="C74" s="126" t="s">
        <v>270</v>
      </c>
      <c r="D74" s="207"/>
      <c r="E74" s="208"/>
    </row>
    <row r="75" spans="1:5" ht="56.25">
      <c r="A75" s="200" t="s">
        <v>232</v>
      </c>
      <c r="B75" s="201" t="s">
        <v>384</v>
      </c>
      <c r="C75" s="201" t="s">
        <v>385</v>
      </c>
      <c r="D75" s="202" t="s">
        <v>386</v>
      </c>
      <c r="E75" s="203">
        <v>0.38</v>
      </c>
    </row>
    <row r="76" spans="1:5" ht="83.25" customHeight="1">
      <c r="A76" s="204"/>
      <c r="B76" s="205"/>
      <c r="C76" s="126" t="s">
        <v>269</v>
      </c>
      <c r="D76" s="207"/>
      <c r="E76" s="208"/>
    </row>
    <row r="77" spans="1:5" ht="67.5">
      <c r="A77" s="204"/>
      <c r="B77" s="205"/>
      <c r="C77" s="126" t="s">
        <v>270</v>
      </c>
      <c r="D77" s="207"/>
      <c r="E77" s="208"/>
    </row>
    <row r="78" spans="1:5" ht="90">
      <c r="A78" s="200" t="s">
        <v>236</v>
      </c>
      <c r="B78" s="201" t="s">
        <v>387</v>
      </c>
      <c r="C78" s="201" t="s">
        <v>388</v>
      </c>
      <c r="D78" s="202" t="s">
        <v>389</v>
      </c>
      <c r="E78" s="203">
        <v>0.42</v>
      </c>
    </row>
    <row r="79" spans="1:5" ht="83.25" customHeight="1">
      <c r="A79" s="204"/>
      <c r="B79" s="205"/>
      <c r="C79" s="126" t="s">
        <v>269</v>
      </c>
      <c r="D79" s="207"/>
      <c r="E79" s="208"/>
    </row>
    <row r="80" spans="1:5" ht="67.5">
      <c r="A80" s="204"/>
      <c r="B80" s="205"/>
      <c r="C80" s="126" t="s">
        <v>270</v>
      </c>
      <c r="D80" s="207"/>
      <c r="E80" s="208"/>
    </row>
    <row r="81" spans="1:5" ht="56.25">
      <c r="A81" s="200" t="s">
        <v>240</v>
      </c>
      <c r="B81" s="201" t="s">
        <v>390</v>
      </c>
      <c r="C81" s="201" t="s">
        <v>391</v>
      </c>
      <c r="D81" s="202" t="s">
        <v>392</v>
      </c>
      <c r="E81" s="203">
        <v>9</v>
      </c>
    </row>
    <row r="82" spans="1:5" ht="87" customHeight="1">
      <c r="A82" s="204"/>
      <c r="B82" s="205"/>
      <c r="C82" s="126" t="s">
        <v>269</v>
      </c>
      <c r="D82" s="207"/>
      <c r="E82" s="208"/>
    </row>
    <row r="83" spans="1:5" ht="67.5">
      <c r="A83" s="204"/>
      <c r="B83" s="205"/>
      <c r="C83" s="126" t="s">
        <v>270</v>
      </c>
      <c r="D83" s="207"/>
      <c r="E83" s="208"/>
    </row>
    <row r="84" spans="1:5" ht="56.25">
      <c r="A84" s="200" t="s">
        <v>393</v>
      </c>
      <c r="B84" s="201" t="s">
        <v>394</v>
      </c>
      <c r="C84" s="201" t="s">
        <v>395</v>
      </c>
      <c r="D84" s="202" t="s">
        <v>396</v>
      </c>
      <c r="E84" s="203">
        <v>6</v>
      </c>
    </row>
    <row r="85" spans="1:5" ht="22.5">
      <c r="A85" s="204"/>
      <c r="B85" s="205"/>
      <c r="C85" s="126" t="s">
        <v>354</v>
      </c>
      <c r="D85" s="207"/>
      <c r="E85" s="208"/>
    </row>
    <row r="86" spans="1:5" ht="90">
      <c r="A86" s="204"/>
      <c r="B86" s="205"/>
      <c r="C86" s="126" t="s">
        <v>269</v>
      </c>
      <c r="D86" s="207"/>
      <c r="E86" s="208"/>
    </row>
    <row r="87" spans="1:5" ht="62.25" customHeight="1">
      <c r="A87" s="204"/>
      <c r="B87" s="205"/>
      <c r="C87" s="126" t="s">
        <v>270</v>
      </c>
      <c r="D87" s="207"/>
      <c r="E87" s="208"/>
    </row>
    <row r="88" spans="1:5" ht="45" hidden="1">
      <c r="A88" s="200" t="s">
        <v>397</v>
      </c>
      <c r="B88" s="201" t="s">
        <v>398</v>
      </c>
      <c r="C88" s="201" t="s">
        <v>399</v>
      </c>
      <c r="D88" s="202" t="s">
        <v>400</v>
      </c>
      <c r="E88" s="203">
        <v>148</v>
      </c>
    </row>
    <row r="89" spans="1:5" ht="90" hidden="1">
      <c r="A89" s="204"/>
      <c r="B89" s="205"/>
      <c r="C89" s="126" t="s">
        <v>269</v>
      </c>
      <c r="D89" s="207"/>
      <c r="E89" s="208"/>
    </row>
    <row r="90" spans="1:5" ht="67.5" hidden="1">
      <c r="A90" s="204"/>
      <c r="B90" s="205"/>
      <c r="C90" s="126" t="s">
        <v>270</v>
      </c>
      <c r="D90" s="207"/>
      <c r="E90" s="208"/>
    </row>
    <row r="91" spans="1:5" hidden="1">
      <c r="A91" s="418" t="s">
        <v>401</v>
      </c>
      <c r="B91" s="419"/>
      <c r="C91" s="419"/>
      <c r="D91" s="419"/>
      <c r="E91" s="420"/>
    </row>
    <row r="92" spans="1:5" ht="78.75" hidden="1">
      <c r="A92" s="200" t="s">
        <v>245</v>
      </c>
      <c r="B92" s="201" t="s">
        <v>402</v>
      </c>
      <c r="C92" s="201" t="s">
        <v>403</v>
      </c>
      <c r="D92" s="202" t="s">
        <v>404</v>
      </c>
      <c r="E92" s="203">
        <v>78.58</v>
      </c>
    </row>
    <row r="93" spans="1:5" ht="56.25" hidden="1">
      <c r="A93" s="204"/>
      <c r="B93" s="205"/>
      <c r="C93" s="126" t="s">
        <v>405</v>
      </c>
      <c r="D93" s="207"/>
      <c r="E93" s="208"/>
    </row>
    <row r="94" spans="1:5" ht="90.75">
      <c r="A94" s="204"/>
      <c r="B94" s="205"/>
      <c r="C94" s="206" t="s">
        <v>269</v>
      </c>
      <c r="D94" s="207"/>
      <c r="E94" s="208"/>
    </row>
    <row r="95" spans="1:5" ht="67.5">
      <c r="A95" s="204"/>
      <c r="B95" s="205"/>
      <c r="C95" s="126" t="s">
        <v>270</v>
      </c>
      <c r="D95" s="207"/>
      <c r="E95" s="208"/>
    </row>
    <row r="96" spans="1:5">
      <c r="A96" s="418" t="s">
        <v>406</v>
      </c>
      <c r="B96" s="419"/>
      <c r="C96" s="419"/>
      <c r="D96" s="419"/>
      <c r="E96" s="420"/>
    </row>
    <row r="97" spans="1:5" ht="62.25" customHeight="1">
      <c r="A97" s="200" t="s">
        <v>407</v>
      </c>
      <c r="B97" s="201" t="s">
        <v>408</v>
      </c>
      <c r="C97" s="201" t="s">
        <v>409</v>
      </c>
      <c r="D97" s="202" t="s">
        <v>410</v>
      </c>
      <c r="E97" s="203">
        <v>153.6</v>
      </c>
    </row>
    <row r="98" spans="1:5" ht="90">
      <c r="A98" s="204"/>
      <c r="B98" s="205"/>
      <c r="C98" s="126" t="s">
        <v>269</v>
      </c>
      <c r="D98" s="207"/>
      <c r="E98" s="208"/>
    </row>
    <row r="99" spans="1:5" ht="67.5">
      <c r="A99" s="204"/>
      <c r="B99" s="205"/>
      <c r="C99" s="126" t="s">
        <v>270</v>
      </c>
      <c r="D99" s="207"/>
      <c r="E99" s="208"/>
    </row>
    <row r="100" spans="1:5" ht="45">
      <c r="A100" s="200" t="s">
        <v>411</v>
      </c>
      <c r="B100" s="201" t="s">
        <v>412</v>
      </c>
      <c r="C100" s="201" t="s">
        <v>413</v>
      </c>
      <c r="D100" s="202" t="s">
        <v>414</v>
      </c>
      <c r="E100" s="203">
        <v>172</v>
      </c>
    </row>
    <row r="101" spans="1:5" ht="90">
      <c r="A101" s="204"/>
      <c r="B101" s="205"/>
      <c r="C101" s="126" t="s">
        <v>269</v>
      </c>
      <c r="D101" s="207"/>
      <c r="E101" s="208"/>
    </row>
    <row r="102" spans="1:5" ht="67.5">
      <c r="A102" s="204"/>
      <c r="B102" s="205"/>
      <c r="C102" s="126" t="s">
        <v>270</v>
      </c>
      <c r="D102" s="207"/>
      <c r="E102" s="208"/>
    </row>
    <row r="103" spans="1:5" ht="45">
      <c r="A103" s="200" t="s">
        <v>415</v>
      </c>
      <c r="B103" s="201" t="s">
        <v>416</v>
      </c>
      <c r="C103" s="201" t="s">
        <v>417</v>
      </c>
      <c r="D103" s="202" t="s">
        <v>418</v>
      </c>
      <c r="E103" s="203">
        <v>38.200000000000003</v>
      </c>
    </row>
    <row r="104" spans="1:5" ht="90">
      <c r="A104" s="204"/>
      <c r="B104" s="205"/>
      <c r="C104" s="126" t="s">
        <v>269</v>
      </c>
      <c r="D104" s="207"/>
      <c r="E104" s="208"/>
    </row>
    <row r="105" spans="1:5" ht="67.5">
      <c r="A105" s="204"/>
      <c r="B105" s="205"/>
      <c r="C105" s="126" t="s">
        <v>270</v>
      </c>
      <c r="D105" s="207"/>
      <c r="E105" s="208"/>
    </row>
    <row r="106" spans="1:5" ht="45">
      <c r="A106" s="200" t="s">
        <v>419</v>
      </c>
      <c r="B106" s="201" t="s">
        <v>420</v>
      </c>
      <c r="C106" s="201" t="s">
        <v>421</v>
      </c>
      <c r="D106" s="202" t="s">
        <v>422</v>
      </c>
      <c r="E106" s="203">
        <v>513.79999999999995</v>
      </c>
    </row>
    <row r="107" spans="1:5" ht="90">
      <c r="A107" s="204"/>
      <c r="B107" s="205"/>
      <c r="C107" s="126" t="s">
        <v>269</v>
      </c>
      <c r="D107" s="207"/>
      <c r="E107" s="208"/>
    </row>
    <row r="108" spans="1:5" ht="67.5">
      <c r="A108" s="204"/>
      <c r="B108" s="205"/>
      <c r="C108" s="126" t="s">
        <v>270</v>
      </c>
      <c r="D108" s="207"/>
      <c r="E108" s="208"/>
    </row>
    <row r="109" spans="1:5" ht="45">
      <c r="A109" s="200" t="s">
        <v>423</v>
      </c>
      <c r="B109" s="201" t="s">
        <v>424</v>
      </c>
      <c r="C109" s="201" t="s">
        <v>425</v>
      </c>
      <c r="D109" s="202" t="s">
        <v>426</v>
      </c>
      <c r="E109" s="203">
        <v>134.6</v>
      </c>
    </row>
    <row r="110" spans="1:5" ht="90">
      <c r="A110" s="204"/>
      <c r="B110" s="205"/>
      <c r="C110" s="126" t="s">
        <v>269</v>
      </c>
      <c r="D110" s="207"/>
      <c r="E110" s="208"/>
    </row>
    <row r="111" spans="1:5" ht="67.5">
      <c r="A111" s="204"/>
      <c r="B111" s="205"/>
      <c r="C111" s="126" t="s">
        <v>270</v>
      </c>
      <c r="D111" s="207"/>
      <c r="E111" s="208"/>
    </row>
    <row r="112" spans="1:5" ht="78.75">
      <c r="A112" s="200" t="s">
        <v>427</v>
      </c>
      <c r="B112" s="201" t="s">
        <v>428</v>
      </c>
      <c r="C112" s="201" t="s">
        <v>429</v>
      </c>
      <c r="D112" s="202" t="s">
        <v>430</v>
      </c>
      <c r="E112" s="203">
        <v>30.72</v>
      </c>
    </row>
    <row r="113" spans="1:25" ht="90">
      <c r="A113" s="204"/>
      <c r="B113" s="205"/>
      <c r="C113" s="126" t="s">
        <v>269</v>
      </c>
      <c r="D113" s="207"/>
      <c r="E113" s="208"/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  <c r="R113" s="180"/>
      <c r="S113" s="180"/>
      <c r="T113" s="180"/>
      <c r="U113" s="180"/>
      <c r="V113" s="180"/>
      <c r="W113" s="180"/>
      <c r="X113" s="180"/>
      <c r="Y113" s="180"/>
    </row>
    <row r="114" spans="1:25" ht="67.5">
      <c r="A114" s="204"/>
      <c r="B114" s="205"/>
      <c r="C114" s="126" t="s">
        <v>270</v>
      </c>
      <c r="D114" s="207"/>
      <c r="E114" s="208"/>
      <c r="F114" s="180"/>
      <c r="G114" s="180"/>
      <c r="H114" s="180"/>
      <c r="I114" s="180"/>
      <c r="J114" s="180"/>
      <c r="K114" s="180"/>
      <c r="L114" s="180"/>
      <c r="M114" s="180"/>
      <c r="N114" s="180"/>
      <c r="O114" s="180"/>
      <c r="P114" s="180"/>
      <c r="Q114" s="180"/>
      <c r="R114" s="180"/>
      <c r="S114" s="180"/>
      <c r="T114" s="180"/>
      <c r="U114" s="180"/>
      <c r="V114" s="180"/>
      <c r="W114" s="180"/>
      <c r="X114" s="180"/>
      <c r="Y114" s="180"/>
    </row>
    <row r="115" spans="1:25">
      <c r="A115" s="209"/>
      <c r="B115" s="399" t="s">
        <v>163</v>
      </c>
      <c r="C115" s="399"/>
      <c r="D115" s="209"/>
      <c r="E115" s="210"/>
      <c r="F115" s="180"/>
      <c r="G115" s="180"/>
      <c r="H115" s="180"/>
      <c r="I115" s="180"/>
      <c r="J115" s="180"/>
      <c r="K115" s="180"/>
      <c r="L115" s="180"/>
      <c r="M115" s="180"/>
      <c r="N115" s="180"/>
      <c r="O115" s="180"/>
      <c r="P115" s="180"/>
      <c r="Q115" s="180"/>
      <c r="R115" s="180"/>
      <c r="S115" s="180"/>
      <c r="T115" s="180"/>
      <c r="U115" s="180"/>
      <c r="V115" s="180"/>
      <c r="W115" s="180"/>
      <c r="X115" s="180"/>
      <c r="Y115" s="180"/>
    </row>
    <row r="116" spans="1:25">
      <c r="A116" s="209"/>
      <c r="B116" s="400" t="s">
        <v>431</v>
      </c>
      <c r="C116" s="400"/>
      <c r="D116" s="209"/>
      <c r="E116" s="211" t="s">
        <v>432</v>
      </c>
      <c r="F116" s="180"/>
      <c r="G116" s="180"/>
      <c r="H116" s="180"/>
      <c r="I116" s="180"/>
      <c r="J116" s="180"/>
      <c r="K116" s="180"/>
      <c r="L116" s="180"/>
      <c r="M116" s="180"/>
      <c r="N116" s="180"/>
      <c r="O116" s="180"/>
      <c r="P116" s="180"/>
      <c r="Q116" s="180"/>
      <c r="R116" s="180"/>
      <c r="S116" s="180"/>
      <c r="T116" s="180"/>
      <c r="U116" s="180"/>
      <c r="V116" s="180"/>
      <c r="W116" s="180"/>
      <c r="X116" s="180"/>
      <c r="Y116" s="180"/>
    </row>
    <row r="117" spans="1:25">
      <c r="A117" s="209"/>
      <c r="B117" s="400" t="s">
        <v>333</v>
      </c>
      <c r="C117" s="400"/>
      <c r="D117" s="209"/>
      <c r="E117" s="211" t="s">
        <v>433</v>
      </c>
      <c r="F117" s="180"/>
      <c r="G117" s="180"/>
      <c r="H117" s="180"/>
      <c r="I117" s="180"/>
      <c r="J117" s="180"/>
      <c r="K117" s="180"/>
      <c r="L117" s="180"/>
      <c r="M117" s="180"/>
      <c r="N117" s="180"/>
      <c r="O117" s="180"/>
      <c r="P117" s="180"/>
      <c r="Q117" s="180"/>
      <c r="R117" s="180"/>
      <c r="S117" s="180"/>
      <c r="T117" s="180"/>
      <c r="U117" s="180"/>
      <c r="V117" s="180"/>
      <c r="W117" s="180"/>
      <c r="X117" s="180"/>
      <c r="Y117" s="180"/>
    </row>
    <row r="118" spans="1:25">
      <c r="A118" s="209"/>
      <c r="B118" s="400" t="s">
        <v>335</v>
      </c>
      <c r="C118" s="400"/>
      <c r="D118" s="209"/>
      <c r="E118" s="211" t="s">
        <v>434</v>
      </c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0"/>
      <c r="U118" s="180"/>
      <c r="V118" s="180"/>
      <c r="W118" s="180"/>
      <c r="X118" s="180"/>
      <c r="Y118" s="180"/>
    </row>
    <row r="119" spans="1:25">
      <c r="A119" s="209"/>
      <c r="B119" s="399" t="s">
        <v>168</v>
      </c>
      <c r="C119" s="399"/>
      <c r="D119" s="209"/>
      <c r="E119" s="210" t="s">
        <v>434</v>
      </c>
      <c r="F119" s="180"/>
      <c r="G119" s="180"/>
      <c r="H119" s="180"/>
      <c r="I119" s="180"/>
      <c r="J119" s="180"/>
      <c r="K119" s="180"/>
      <c r="L119" s="180"/>
      <c r="M119" s="180"/>
      <c r="N119" s="180"/>
      <c r="O119" s="180"/>
      <c r="P119" s="180"/>
      <c r="Q119" s="180"/>
      <c r="R119" s="180"/>
      <c r="S119" s="180"/>
      <c r="T119" s="180"/>
      <c r="U119" s="180"/>
      <c r="V119" s="180"/>
      <c r="W119" s="180"/>
      <c r="X119" s="180"/>
      <c r="Y119" s="180"/>
    </row>
    <row r="120" spans="1:25">
      <c r="A120" s="180"/>
      <c r="B120" s="180"/>
      <c r="C120" s="180"/>
      <c r="D120" s="180"/>
      <c r="E120" s="180"/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0"/>
      <c r="U120" s="180"/>
      <c r="V120" s="180"/>
      <c r="W120" s="180"/>
      <c r="X120" s="180"/>
      <c r="Y120" s="180"/>
    </row>
    <row r="121" spans="1:25">
      <c r="A121" s="212"/>
      <c r="B121" s="213" t="s">
        <v>169</v>
      </c>
      <c r="C121" s="214"/>
      <c r="D121" s="215"/>
      <c r="E121" s="212"/>
      <c r="F121" s="212"/>
      <c r="G121" s="212"/>
      <c r="H121" s="212"/>
      <c r="I121" s="212"/>
      <c r="J121" s="212"/>
      <c r="K121" s="212"/>
      <c r="L121" s="212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16"/>
      <c r="Y121" s="216"/>
    </row>
    <row r="122" spans="1:25">
      <c r="A122" s="212"/>
      <c r="B122" s="217" t="s">
        <v>170</v>
      </c>
      <c r="C122" s="218"/>
      <c r="D122" s="219"/>
      <c r="E122" s="212"/>
      <c r="F122" s="212"/>
      <c r="G122" s="212"/>
      <c r="H122" s="212"/>
      <c r="I122" s="212"/>
      <c r="J122" s="212"/>
      <c r="K122" s="212"/>
      <c r="L122" s="212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16"/>
      <c r="Y122" s="216"/>
    </row>
    <row r="123" spans="1:25">
      <c r="A123" s="212"/>
      <c r="B123" s="220" t="s">
        <v>171</v>
      </c>
      <c r="C123" s="221"/>
      <c r="D123" s="222" t="s">
        <v>103</v>
      </c>
      <c r="E123" s="212"/>
      <c r="F123" s="212"/>
      <c r="G123" s="212"/>
      <c r="H123" s="212"/>
      <c r="I123" s="212"/>
      <c r="J123" s="212"/>
      <c r="K123" s="212"/>
      <c r="L123" s="212"/>
      <c r="M123" s="216"/>
      <c r="N123" s="216"/>
      <c r="O123" s="216"/>
      <c r="P123" s="216"/>
      <c r="Q123" s="216"/>
      <c r="R123" s="216"/>
      <c r="S123" s="216"/>
      <c r="T123" s="216"/>
      <c r="U123" s="216"/>
      <c r="V123" s="216"/>
      <c r="W123" s="216"/>
      <c r="X123" s="216"/>
      <c r="Y123" s="216"/>
    </row>
    <row r="124" spans="1:25">
      <c r="A124" s="212"/>
      <c r="B124" s="220" t="s">
        <v>172</v>
      </c>
      <c r="C124" s="221"/>
      <c r="D124" s="222"/>
      <c r="E124" s="212"/>
      <c r="F124" s="212"/>
      <c r="G124" s="212"/>
      <c r="H124" s="212"/>
      <c r="I124" s="212"/>
      <c r="J124" s="212"/>
      <c r="K124" s="212"/>
      <c r="L124" s="212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</row>
    <row r="125" spans="1:25">
      <c r="A125" s="180"/>
      <c r="B125" s="180"/>
      <c r="C125" s="223"/>
      <c r="D125" s="223"/>
      <c r="E125" s="180"/>
      <c r="F125" s="180"/>
      <c r="G125" s="180"/>
      <c r="H125" s="180"/>
      <c r="I125" s="180"/>
      <c r="J125" s="180"/>
      <c r="K125" s="180"/>
      <c r="L125" s="180"/>
      <c r="M125" s="180"/>
      <c r="N125" s="180"/>
      <c r="O125" s="180"/>
      <c r="P125" s="180"/>
      <c r="Q125" s="180"/>
      <c r="R125" s="180"/>
      <c r="S125" s="180"/>
      <c r="T125" s="180"/>
      <c r="U125" s="180"/>
      <c r="V125" s="180"/>
      <c r="W125" s="180"/>
      <c r="X125" s="180"/>
      <c r="Y125" s="180"/>
    </row>
    <row r="126" spans="1:25">
      <c r="A126" s="180"/>
      <c r="B126" s="180"/>
      <c r="C126" s="180"/>
      <c r="D126" s="224"/>
      <c r="E126" s="224"/>
      <c r="F126" s="224"/>
      <c r="G126" s="180"/>
      <c r="H126" s="180"/>
      <c r="I126" s="180"/>
      <c r="J126" s="180"/>
      <c r="K126" s="180"/>
      <c r="L126" s="180"/>
      <c r="M126" s="180"/>
      <c r="N126" s="180"/>
      <c r="O126" s="180"/>
      <c r="P126" s="180"/>
      <c r="Q126" s="180"/>
      <c r="R126" s="180"/>
      <c r="S126" s="180"/>
      <c r="T126" s="180"/>
      <c r="U126" s="180"/>
      <c r="V126" s="180"/>
      <c r="W126" s="180"/>
      <c r="X126" s="180"/>
      <c r="Y126" s="180"/>
    </row>
    <row r="127" spans="1:25">
      <c r="A127" s="180"/>
      <c r="B127" s="180"/>
      <c r="C127" s="182"/>
      <c r="D127" s="180"/>
      <c r="E127" s="180"/>
      <c r="F127" s="180"/>
      <c r="G127" s="180"/>
      <c r="H127" s="180"/>
      <c r="I127" s="180"/>
      <c r="J127" s="180"/>
      <c r="K127" s="180"/>
      <c r="L127" s="180"/>
      <c r="M127" s="180"/>
      <c r="N127" s="180"/>
      <c r="O127" s="180"/>
      <c r="P127" s="180"/>
      <c r="Q127" s="180"/>
      <c r="R127" s="180"/>
      <c r="S127" s="180"/>
      <c r="T127" s="180"/>
      <c r="U127" s="180"/>
      <c r="V127" s="180"/>
      <c r="W127" s="180"/>
      <c r="X127" s="180"/>
      <c r="Y127" s="180"/>
    </row>
    <row r="128" spans="1:25">
      <c r="A128" s="180"/>
      <c r="B128" s="180"/>
      <c r="C128" s="180"/>
      <c r="D128" s="224"/>
      <c r="E128" s="224"/>
      <c r="F128" s="224"/>
      <c r="G128" s="180"/>
      <c r="H128" s="180"/>
      <c r="I128" s="180"/>
      <c r="J128" s="180"/>
      <c r="K128" s="180"/>
      <c r="L128" s="180"/>
      <c r="M128" s="180"/>
      <c r="N128" s="180"/>
      <c r="O128" s="180"/>
      <c r="P128" s="180"/>
      <c r="Q128" s="180"/>
      <c r="R128" s="180"/>
      <c r="S128" s="180"/>
      <c r="T128" s="180"/>
      <c r="U128" s="180"/>
      <c r="V128" s="180"/>
      <c r="W128" s="180"/>
      <c r="X128" s="180"/>
      <c r="Y128" s="180"/>
    </row>
  </sheetData>
  <mergeCells count="17">
    <mergeCell ref="B118:C118"/>
    <mergeCell ref="B119:C119"/>
    <mergeCell ref="A91:E91"/>
    <mergeCell ref="A96:E96"/>
    <mergeCell ref="B115:C115"/>
    <mergeCell ref="B116:C116"/>
    <mergeCell ref="B117:C117"/>
    <mergeCell ref="B14:E14"/>
    <mergeCell ref="A20:E20"/>
    <mergeCell ref="A47:E47"/>
    <mergeCell ref="A61:E61"/>
    <mergeCell ref="A71:E71"/>
    <mergeCell ref="A5:E5"/>
    <mergeCell ref="A6:E6"/>
    <mergeCell ref="A8:E8"/>
    <mergeCell ref="A9:E9"/>
    <mergeCell ref="B12:E12"/>
  </mergeCells>
  <pageMargins left="0.7" right="0.7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81"/>
  <sheetViews>
    <sheetView view="pageBreakPreview" zoomScale="60" zoomScaleNormal="100" workbookViewId="0">
      <selection activeCell="C56" sqref="C56"/>
    </sheetView>
  </sheetViews>
  <sheetFormatPr defaultRowHeight="15"/>
  <cols>
    <col min="2" max="5" width="30.85546875" customWidth="1"/>
  </cols>
  <sheetData>
    <row r="1" spans="1:25">
      <c r="A1" s="225"/>
      <c r="B1" s="134"/>
      <c r="C1" s="134"/>
      <c r="D1" s="134"/>
      <c r="E1" s="134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</row>
    <row r="2" spans="1:25">
      <c r="A2" s="225"/>
      <c r="B2" s="134"/>
      <c r="C2" s="134"/>
      <c r="D2" s="134"/>
      <c r="E2" s="227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</row>
    <row r="3" spans="1:25">
      <c r="A3" s="225"/>
      <c r="B3" s="228"/>
      <c r="C3" s="226"/>
      <c r="D3" s="226"/>
      <c r="E3" s="179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</row>
    <row r="4" spans="1:25">
      <c r="A4" s="225"/>
      <c r="B4" s="134"/>
      <c r="C4" s="134"/>
      <c r="D4" s="229"/>
      <c r="E4" s="230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</row>
    <row r="5" spans="1:25">
      <c r="A5" s="415" t="s">
        <v>435</v>
      </c>
      <c r="B5" s="415"/>
      <c r="C5" s="415"/>
      <c r="D5" s="415"/>
      <c r="E5" s="41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</row>
    <row r="6" spans="1:25">
      <c r="A6" s="416" t="s">
        <v>105</v>
      </c>
      <c r="B6" s="416"/>
      <c r="C6" s="416"/>
      <c r="D6" s="416"/>
      <c r="E6" s="416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</row>
    <row r="7" spans="1:25">
      <c r="A7" s="232"/>
      <c r="B7" s="232"/>
      <c r="C7" s="232"/>
      <c r="D7" s="232"/>
      <c r="E7" s="232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</row>
    <row r="8" spans="1:25" ht="42" customHeight="1">
      <c r="A8" s="413" t="s">
        <v>173</v>
      </c>
      <c r="B8" s="413"/>
      <c r="C8" s="413"/>
      <c r="D8" s="413"/>
      <c r="E8" s="413"/>
      <c r="F8" s="225"/>
      <c r="G8" s="225"/>
      <c r="H8" s="225"/>
      <c r="I8" s="225"/>
      <c r="J8" s="225"/>
      <c r="K8" s="225"/>
      <c r="L8" s="225"/>
      <c r="M8" s="233"/>
      <c r="N8" s="233" t="s">
        <v>106</v>
      </c>
      <c r="O8" s="233" t="s">
        <v>106</v>
      </c>
      <c r="P8" s="233" t="s">
        <v>106</v>
      </c>
      <c r="Q8" s="233" t="s">
        <v>106</v>
      </c>
      <c r="R8" s="225"/>
      <c r="S8" s="225"/>
      <c r="T8" s="225"/>
      <c r="U8" s="225"/>
      <c r="V8" s="225"/>
      <c r="W8" s="225"/>
      <c r="X8" s="225"/>
      <c r="Y8" s="225"/>
    </row>
    <row r="9" spans="1:25">
      <c r="A9" s="414" t="s">
        <v>107</v>
      </c>
      <c r="B9" s="414"/>
      <c r="C9" s="414"/>
      <c r="D9" s="414"/>
      <c r="E9" s="414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</row>
    <row r="10" spans="1:25">
      <c r="A10" s="232"/>
      <c r="B10" s="232"/>
      <c r="C10" s="232"/>
      <c r="D10" s="232"/>
      <c r="E10" s="232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</row>
    <row r="11" spans="1:25">
      <c r="A11" s="234" t="s">
        <v>108</v>
      </c>
      <c r="B11" s="235"/>
      <c r="C11" s="235"/>
      <c r="D11" s="235"/>
      <c r="E11" s="23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</row>
    <row r="12" spans="1:25">
      <c r="A12" s="236"/>
      <c r="B12" s="417"/>
      <c r="C12" s="417"/>
      <c r="D12" s="417"/>
      <c r="E12" s="417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37"/>
      <c r="S12" s="237"/>
      <c r="T12" s="237"/>
      <c r="U12" s="237"/>
      <c r="V12" s="225"/>
      <c r="W12" s="225"/>
      <c r="X12" s="225"/>
      <c r="Y12" s="225"/>
    </row>
    <row r="13" spans="1:25">
      <c r="A13" s="235" t="s">
        <v>109</v>
      </c>
      <c r="B13" s="235"/>
      <c r="C13" s="238"/>
      <c r="D13" s="238"/>
      <c r="E13" s="238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</row>
    <row r="14" spans="1:25">
      <c r="A14" s="236"/>
      <c r="B14" s="417" t="s">
        <v>102</v>
      </c>
      <c r="C14" s="417"/>
      <c r="D14" s="417"/>
      <c r="E14" s="417"/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37"/>
      <c r="W14" s="237" t="s">
        <v>106</v>
      </c>
      <c r="X14" s="237" t="s">
        <v>106</v>
      </c>
      <c r="Y14" s="237" t="s">
        <v>106</v>
      </c>
    </row>
    <row r="15" spans="1:25">
      <c r="A15" s="236"/>
      <c r="B15" s="239"/>
      <c r="C15" s="239"/>
      <c r="D15" s="239"/>
      <c r="E15" s="239"/>
      <c r="F15" s="225"/>
      <c r="G15" s="225"/>
      <c r="H15" s="225"/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</row>
    <row r="16" spans="1:25">
      <c r="A16" s="240" t="s">
        <v>436</v>
      </c>
      <c r="B16" s="239"/>
      <c r="C16" s="239"/>
      <c r="D16" s="239"/>
      <c r="E16" s="239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25"/>
      <c r="Y16" s="225"/>
    </row>
    <row r="17" spans="1:5">
      <c r="A17" s="232"/>
      <c r="B17" s="232"/>
      <c r="C17" s="231"/>
      <c r="D17" s="231"/>
      <c r="E17" s="241"/>
    </row>
    <row r="18" spans="1:5" ht="88.5" customHeight="1">
      <c r="A18" s="242" t="s">
        <v>111</v>
      </c>
      <c r="B18" s="242" t="s">
        <v>112</v>
      </c>
      <c r="C18" s="242" t="s">
        <v>113</v>
      </c>
      <c r="D18" s="242" t="s">
        <v>114</v>
      </c>
      <c r="E18" s="242" t="s">
        <v>24</v>
      </c>
    </row>
    <row r="19" spans="1:5">
      <c r="A19" s="243">
        <v>1</v>
      </c>
      <c r="B19" s="244">
        <v>2</v>
      </c>
      <c r="C19" s="244">
        <v>3</v>
      </c>
      <c r="D19" s="243">
        <v>4</v>
      </c>
      <c r="E19" s="243">
        <v>5</v>
      </c>
    </row>
    <row r="20" spans="1:5">
      <c r="A20" s="418" t="s">
        <v>437</v>
      </c>
      <c r="B20" s="419"/>
      <c r="C20" s="419"/>
      <c r="D20" s="419"/>
      <c r="E20" s="420"/>
    </row>
    <row r="21" spans="1:5" ht="73.5" customHeight="1">
      <c r="A21" s="245" t="s">
        <v>438</v>
      </c>
      <c r="B21" s="246" t="s">
        <v>439</v>
      </c>
      <c r="C21" s="246" t="s">
        <v>440</v>
      </c>
      <c r="D21" s="247" t="s">
        <v>441</v>
      </c>
      <c r="E21" s="248">
        <v>910920</v>
      </c>
    </row>
    <row r="22" spans="1:5" ht="67.5">
      <c r="A22" s="249"/>
      <c r="B22" s="250"/>
      <c r="C22" s="126" t="s">
        <v>442</v>
      </c>
      <c r="D22" s="252"/>
      <c r="E22" s="253"/>
    </row>
    <row r="23" spans="1:5" ht="22.5">
      <c r="A23" s="249"/>
      <c r="B23" s="250"/>
      <c r="C23" s="126" t="s">
        <v>443</v>
      </c>
      <c r="D23" s="252"/>
      <c r="E23" s="253"/>
    </row>
    <row r="24" spans="1:5" ht="67.5">
      <c r="A24" s="249"/>
      <c r="B24" s="250"/>
      <c r="C24" s="126" t="s">
        <v>444</v>
      </c>
      <c r="D24" s="252"/>
      <c r="E24" s="253"/>
    </row>
    <row r="25" spans="1:5">
      <c r="A25" s="249"/>
      <c r="B25" s="250"/>
      <c r="C25" s="251" t="s">
        <v>445</v>
      </c>
      <c r="D25" s="252"/>
      <c r="E25" s="253" t="s">
        <v>446</v>
      </c>
    </row>
    <row r="26" spans="1:5">
      <c r="A26" s="249"/>
      <c r="B26" s="250"/>
      <c r="C26" s="251" t="s">
        <v>447</v>
      </c>
      <c r="D26" s="252"/>
      <c r="E26" s="253" t="s">
        <v>448</v>
      </c>
    </row>
    <row r="27" spans="1:5">
      <c r="A27" s="249"/>
      <c r="B27" s="250"/>
      <c r="C27" s="251" t="s">
        <v>449</v>
      </c>
      <c r="D27" s="252"/>
      <c r="E27" s="253" t="s">
        <v>450</v>
      </c>
    </row>
    <row r="28" spans="1:5">
      <c r="A28" s="249"/>
      <c r="B28" s="250"/>
      <c r="C28" s="251" t="s">
        <v>451</v>
      </c>
      <c r="D28" s="252"/>
      <c r="E28" s="253" t="s">
        <v>452</v>
      </c>
    </row>
    <row r="29" spans="1:5">
      <c r="A29" s="249"/>
      <c r="B29" s="250"/>
      <c r="C29" s="251" t="s">
        <v>453</v>
      </c>
      <c r="D29" s="252"/>
      <c r="E29" s="253" t="s">
        <v>452</v>
      </c>
    </row>
    <row r="30" spans="1:5">
      <c r="A30" s="249"/>
      <c r="B30" s="250"/>
      <c r="C30" s="251" t="s">
        <v>454</v>
      </c>
      <c r="D30" s="252"/>
      <c r="E30" s="253" t="s">
        <v>455</v>
      </c>
    </row>
    <row r="31" spans="1:5">
      <c r="A31" s="249"/>
      <c r="B31" s="250"/>
      <c r="C31" s="251" t="s">
        <v>456</v>
      </c>
      <c r="D31" s="252"/>
      <c r="E31" s="253" t="s">
        <v>457</v>
      </c>
    </row>
    <row r="32" spans="1:5">
      <c r="A32" s="249"/>
      <c r="B32" s="250"/>
      <c r="C32" s="251" t="s">
        <v>458</v>
      </c>
      <c r="D32" s="252"/>
      <c r="E32" s="249"/>
    </row>
    <row r="33" spans="1:5" ht="58.5" customHeight="1">
      <c r="A33" s="245" t="s">
        <v>459</v>
      </c>
      <c r="B33" s="246" t="s">
        <v>460</v>
      </c>
      <c r="C33" s="246" t="s">
        <v>461</v>
      </c>
      <c r="D33" s="247" t="s">
        <v>462</v>
      </c>
      <c r="E33" s="248">
        <v>461280</v>
      </c>
    </row>
    <row r="34" spans="1:5" ht="67.5">
      <c r="A34" s="249"/>
      <c r="B34" s="250"/>
      <c r="C34" s="126" t="s">
        <v>463</v>
      </c>
      <c r="D34" s="252"/>
      <c r="E34" s="253"/>
    </row>
    <row r="35" spans="1:5" ht="22.5">
      <c r="A35" s="249"/>
      <c r="B35" s="250"/>
      <c r="C35" s="126" t="s">
        <v>443</v>
      </c>
      <c r="D35" s="252"/>
      <c r="E35" s="253"/>
    </row>
    <row r="36" spans="1:5" ht="67.5">
      <c r="A36" s="249"/>
      <c r="B36" s="250"/>
      <c r="C36" s="126" t="s">
        <v>444</v>
      </c>
      <c r="D36" s="252"/>
      <c r="E36" s="253"/>
    </row>
    <row r="37" spans="1:5">
      <c r="A37" s="249"/>
      <c r="B37" s="250"/>
      <c r="C37" s="251" t="s">
        <v>445</v>
      </c>
      <c r="D37" s="252"/>
      <c r="E37" s="253" t="s">
        <v>464</v>
      </c>
    </row>
    <row r="38" spans="1:5">
      <c r="A38" s="249"/>
      <c r="B38" s="250"/>
      <c r="C38" s="251" t="s">
        <v>447</v>
      </c>
      <c r="D38" s="252"/>
      <c r="E38" s="253" t="s">
        <v>465</v>
      </c>
    </row>
    <row r="39" spans="1:5">
      <c r="A39" s="249"/>
      <c r="B39" s="250"/>
      <c r="C39" s="251" t="s">
        <v>466</v>
      </c>
      <c r="D39" s="252"/>
      <c r="E39" s="253" t="s">
        <v>467</v>
      </c>
    </row>
    <row r="40" spans="1:5">
      <c r="A40" s="249"/>
      <c r="B40" s="250"/>
      <c r="C40" s="251" t="s">
        <v>468</v>
      </c>
      <c r="D40" s="252"/>
      <c r="E40" s="253" t="s">
        <v>469</v>
      </c>
    </row>
    <row r="41" spans="1:5">
      <c r="A41" s="249"/>
      <c r="B41" s="250"/>
      <c r="C41" s="251" t="s">
        <v>470</v>
      </c>
      <c r="D41" s="252"/>
      <c r="E41" s="253" t="s">
        <v>471</v>
      </c>
    </row>
    <row r="42" spans="1:5">
      <c r="A42" s="249"/>
      <c r="B42" s="250"/>
      <c r="C42" s="251" t="s">
        <v>472</v>
      </c>
      <c r="D42" s="252"/>
      <c r="E42" s="253" t="s">
        <v>469</v>
      </c>
    </row>
    <row r="43" spans="1:5">
      <c r="A43" s="249"/>
      <c r="B43" s="250"/>
      <c r="C43" s="251" t="s">
        <v>456</v>
      </c>
      <c r="D43" s="252"/>
      <c r="E43" s="253" t="s">
        <v>469</v>
      </c>
    </row>
    <row r="44" spans="1:5">
      <c r="A44" s="249"/>
      <c r="B44" s="250"/>
      <c r="C44" s="251" t="s">
        <v>458</v>
      </c>
      <c r="D44" s="252"/>
      <c r="E44" s="249"/>
    </row>
    <row r="45" spans="1:5" ht="69" customHeight="1">
      <c r="A45" s="245" t="s">
        <v>473</v>
      </c>
      <c r="B45" s="246" t="s">
        <v>474</v>
      </c>
      <c r="C45" s="246" t="s">
        <v>475</v>
      </c>
      <c r="D45" s="247" t="s">
        <v>476</v>
      </c>
      <c r="E45" s="248">
        <v>136000</v>
      </c>
    </row>
    <row r="46" spans="1:5" ht="22.5">
      <c r="A46" s="249"/>
      <c r="B46" s="250"/>
      <c r="C46" s="126" t="s">
        <v>443</v>
      </c>
      <c r="D46" s="252"/>
      <c r="E46" s="253"/>
    </row>
    <row r="47" spans="1:5" ht="67.5">
      <c r="A47" s="249"/>
      <c r="B47" s="250"/>
      <c r="C47" s="126" t="s">
        <v>444</v>
      </c>
      <c r="D47" s="252"/>
      <c r="E47" s="253"/>
    </row>
    <row r="48" spans="1:5">
      <c r="A48" s="249"/>
      <c r="B48" s="250"/>
      <c r="C48" s="251" t="s">
        <v>445</v>
      </c>
      <c r="D48" s="252"/>
      <c r="E48" s="253" t="s">
        <v>477</v>
      </c>
    </row>
    <row r="49" spans="1:5">
      <c r="A49" s="249"/>
      <c r="B49" s="250"/>
      <c r="C49" s="251" t="s">
        <v>447</v>
      </c>
      <c r="D49" s="252"/>
      <c r="E49" s="253" t="s">
        <v>478</v>
      </c>
    </row>
    <row r="50" spans="1:5">
      <c r="A50" s="249"/>
      <c r="B50" s="250"/>
      <c r="C50" s="251" t="s">
        <v>479</v>
      </c>
      <c r="D50" s="252"/>
      <c r="E50" s="253" t="s">
        <v>480</v>
      </c>
    </row>
    <row r="51" spans="1:5">
      <c r="A51" s="249"/>
      <c r="B51" s="250"/>
      <c r="C51" s="251" t="s">
        <v>481</v>
      </c>
      <c r="D51" s="252"/>
      <c r="E51" s="253" t="s">
        <v>482</v>
      </c>
    </row>
    <row r="52" spans="1:5">
      <c r="A52" s="249"/>
      <c r="B52" s="250"/>
      <c r="C52" s="251" t="s">
        <v>483</v>
      </c>
      <c r="D52" s="252"/>
      <c r="E52" s="253" t="s">
        <v>484</v>
      </c>
    </row>
    <row r="53" spans="1:5">
      <c r="A53" s="249"/>
      <c r="B53" s="250"/>
      <c r="C53" s="251" t="s">
        <v>454</v>
      </c>
      <c r="D53" s="252"/>
      <c r="E53" s="253" t="s">
        <v>484</v>
      </c>
    </row>
    <row r="54" spans="1:5">
      <c r="A54" s="249"/>
      <c r="B54" s="250"/>
      <c r="C54" s="251" t="s">
        <v>456</v>
      </c>
      <c r="D54" s="252"/>
      <c r="E54" s="253" t="s">
        <v>485</v>
      </c>
    </row>
    <row r="55" spans="1:5">
      <c r="A55" s="249"/>
      <c r="B55" s="250"/>
      <c r="C55" s="251" t="s">
        <v>458</v>
      </c>
      <c r="D55" s="252"/>
      <c r="E55" s="249"/>
    </row>
    <row r="56" spans="1:5" ht="71.25" customHeight="1">
      <c r="A56" s="245" t="s">
        <v>486</v>
      </c>
      <c r="B56" s="246" t="s">
        <v>487</v>
      </c>
      <c r="C56" s="246" t="s">
        <v>475</v>
      </c>
      <c r="D56" s="247" t="s">
        <v>488</v>
      </c>
      <c r="E56" s="248">
        <v>142800</v>
      </c>
    </row>
    <row r="57" spans="1:5" ht="90">
      <c r="A57" s="249"/>
      <c r="B57" s="250"/>
      <c r="C57" s="126" t="s">
        <v>489</v>
      </c>
      <c r="D57" s="252"/>
      <c r="E57" s="253"/>
    </row>
    <row r="58" spans="1:5" ht="22.5">
      <c r="A58" s="249"/>
      <c r="B58" s="250"/>
      <c r="C58" s="126" t="s">
        <v>443</v>
      </c>
      <c r="D58" s="252"/>
      <c r="E58" s="253"/>
    </row>
    <row r="59" spans="1:5" ht="67.5">
      <c r="A59" s="249"/>
      <c r="B59" s="250"/>
      <c r="C59" s="126" t="s">
        <v>444</v>
      </c>
      <c r="D59" s="252"/>
      <c r="E59" s="253"/>
    </row>
    <row r="60" spans="1:5">
      <c r="A60" s="249"/>
      <c r="B60" s="250"/>
      <c r="C60" s="251" t="s">
        <v>445</v>
      </c>
      <c r="D60" s="252"/>
      <c r="E60" s="253" t="s">
        <v>490</v>
      </c>
    </row>
    <row r="61" spans="1:5">
      <c r="A61" s="249"/>
      <c r="B61" s="250"/>
      <c r="C61" s="251" t="s">
        <v>447</v>
      </c>
      <c r="D61" s="252"/>
      <c r="E61" s="253" t="s">
        <v>491</v>
      </c>
    </row>
    <row r="62" spans="1:5">
      <c r="A62" s="249"/>
      <c r="B62" s="250"/>
      <c r="C62" s="251" t="s">
        <v>479</v>
      </c>
      <c r="D62" s="252"/>
      <c r="E62" s="253" t="s">
        <v>492</v>
      </c>
    </row>
    <row r="63" spans="1:5">
      <c r="A63" s="249"/>
      <c r="B63" s="250"/>
      <c r="C63" s="251" t="s">
        <v>481</v>
      </c>
      <c r="D63" s="252"/>
      <c r="E63" s="253" t="s">
        <v>493</v>
      </c>
    </row>
    <row r="64" spans="1:5">
      <c r="A64" s="249"/>
      <c r="B64" s="250"/>
      <c r="C64" s="251" t="s">
        <v>483</v>
      </c>
      <c r="D64" s="252"/>
      <c r="E64" s="253" t="s">
        <v>494</v>
      </c>
    </row>
    <row r="65" spans="1:25">
      <c r="A65" s="249"/>
      <c r="B65" s="250"/>
      <c r="C65" s="251" t="s">
        <v>454</v>
      </c>
      <c r="D65" s="252"/>
      <c r="E65" s="253" t="s">
        <v>494</v>
      </c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</row>
    <row r="66" spans="1:25">
      <c r="A66" s="249"/>
      <c r="B66" s="250"/>
      <c r="C66" s="251" t="s">
        <v>456</v>
      </c>
      <c r="D66" s="252"/>
      <c r="E66" s="253" t="s">
        <v>495</v>
      </c>
      <c r="F66" s="225"/>
      <c r="G66" s="225"/>
      <c r="H66" s="225"/>
      <c r="I66" s="225"/>
      <c r="J66" s="225"/>
      <c r="K66" s="225"/>
      <c r="L66" s="225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</row>
    <row r="67" spans="1:25">
      <c r="A67" s="249"/>
      <c r="B67" s="250"/>
      <c r="C67" s="251" t="s">
        <v>458</v>
      </c>
      <c r="D67" s="252"/>
      <c r="E67" s="249"/>
      <c r="F67" s="225"/>
      <c r="G67" s="225"/>
      <c r="H67" s="225"/>
      <c r="I67" s="225"/>
      <c r="J67" s="225"/>
      <c r="K67" s="225"/>
      <c r="L67" s="225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</row>
    <row r="68" spans="1:25">
      <c r="A68" s="254"/>
      <c r="B68" s="399" t="s">
        <v>163</v>
      </c>
      <c r="C68" s="399"/>
      <c r="D68" s="254"/>
      <c r="E68" s="25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</row>
    <row r="69" spans="1:25">
      <c r="A69" s="254"/>
      <c r="B69" s="400" t="s">
        <v>496</v>
      </c>
      <c r="C69" s="400"/>
      <c r="D69" s="254"/>
      <c r="E69" s="256" t="s">
        <v>497</v>
      </c>
      <c r="F69" s="225"/>
      <c r="G69" s="225"/>
      <c r="H69" s="225"/>
      <c r="I69" s="225"/>
      <c r="J69" s="225"/>
      <c r="K69" s="225"/>
      <c r="L69" s="225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</row>
    <row r="70" spans="1:25">
      <c r="A70" s="254"/>
      <c r="B70" s="400" t="s">
        <v>498</v>
      </c>
      <c r="C70" s="400"/>
      <c r="D70" s="254"/>
      <c r="E70" s="256" t="s">
        <v>499</v>
      </c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</row>
    <row r="71" spans="1:25">
      <c r="A71" s="254"/>
      <c r="B71" s="400" t="s">
        <v>500</v>
      </c>
      <c r="C71" s="400"/>
      <c r="D71" s="254"/>
      <c r="E71" s="256" t="s">
        <v>501</v>
      </c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</row>
    <row r="72" spans="1:25">
      <c r="A72" s="254"/>
      <c r="B72" s="399" t="s">
        <v>168</v>
      </c>
      <c r="C72" s="399"/>
      <c r="D72" s="254"/>
      <c r="E72" s="255" t="s">
        <v>501</v>
      </c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</row>
    <row r="73" spans="1:25">
      <c r="A73" s="225"/>
      <c r="B73" s="225"/>
      <c r="C73" s="225"/>
      <c r="D73" s="225"/>
      <c r="E73" s="225"/>
      <c r="F73" s="225"/>
      <c r="G73" s="225"/>
      <c r="H73" s="225"/>
      <c r="I73" s="225"/>
      <c r="J73" s="225"/>
      <c r="K73" s="225"/>
      <c r="L73" s="225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</row>
    <row r="74" spans="1:25">
      <c r="A74" s="257"/>
      <c r="B74" s="258" t="s">
        <v>169</v>
      </c>
      <c r="C74" s="259"/>
      <c r="D74" s="260"/>
      <c r="E74" s="257"/>
      <c r="F74" s="257"/>
      <c r="G74" s="257"/>
      <c r="H74" s="257"/>
      <c r="I74" s="257"/>
      <c r="J74" s="257"/>
      <c r="K74" s="257"/>
      <c r="L74" s="257"/>
      <c r="M74" s="261"/>
      <c r="N74" s="261"/>
      <c r="O74" s="261"/>
      <c r="P74" s="261"/>
      <c r="Q74" s="261"/>
      <c r="R74" s="261"/>
      <c r="S74" s="261"/>
      <c r="T74" s="261"/>
      <c r="U74" s="261"/>
      <c r="V74" s="261"/>
      <c r="W74" s="261"/>
      <c r="X74" s="261"/>
      <c r="Y74" s="261"/>
    </row>
    <row r="75" spans="1:25">
      <c r="A75" s="257"/>
      <c r="B75" s="262" t="s">
        <v>170</v>
      </c>
      <c r="C75" s="263"/>
      <c r="D75" s="264"/>
      <c r="E75" s="257"/>
      <c r="F75" s="257"/>
      <c r="G75" s="257"/>
      <c r="H75" s="257"/>
      <c r="I75" s="257"/>
      <c r="J75" s="257"/>
      <c r="K75" s="257"/>
      <c r="L75" s="257"/>
      <c r="M75" s="261"/>
      <c r="N75" s="261"/>
      <c r="O75" s="261"/>
      <c r="P75" s="261"/>
      <c r="Q75" s="261"/>
      <c r="R75" s="261"/>
      <c r="S75" s="261"/>
      <c r="T75" s="261"/>
      <c r="U75" s="261"/>
      <c r="V75" s="261"/>
      <c r="W75" s="261"/>
      <c r="X75" s="261"/>
      <c r="Y75" s="261"/>
    </row>
    <row r="76" spans="1:25">
      <c r="A76" s="257"/>
      <c r="B76" s="265" t="s">
        <v>171</v>
      </c>
      <c r="C76" s="266"/>
      <c r="D76" s="267" t="s">
        <v>103</v>
      </c>
      <c r="E76" s="257"/>
      <c r="F76" s="257"/>
      <c r="G76" s="257"/>
      <c r="H76" s="257"/>
      <c r="I76" s="257"/>
      <c r="J76" s="257"/>
      <c r="K76" s="257"/>
      <c r="L76" s="257"/>
      <c r="M76" s="261"/>
      <c r="N76" s="261"/>
      <c r="O76" s="261"/>
      <c r="P76" s="261"/>
      <c r="Q76" s="261"/>
      <c r="R76" s="261"/>
      <c r="S76" s="261"/>
      <c r="T76" s="261"/>
      <c r="U76" s="261"/>
      <c r="V76" s="261"/>
      <c r="W76" s="261"/>
      <c r="X76" s="261"/>
      <c r="Y76" s="261"/>
    </row>
    <row r="77" spans="1:25">
      <c r="A77" s="257"/>
      <c r="B77" s="265" t="s">
        <v>172</v>
      </c>
      <c r="C77" s="266"/>
      <c r="D77" s="267"/>
      <c r="E77" s="257"/>
      <c r="F77" s="257"/>
      <c r="G77" s="257"/>
      <c r="H77" s="257"/>
      <c r="I77" s="257"/>
      <c r="J77" s="257"/>
      <c r="K77" s="257"/>
      <c r="L77" s="257"/>
      <c r="M77" s="261"/>
      <c r="N77" s="261"/>
      <c r="O77" s="261"/>
      <c r="P77" s="261"/>
      <c r="Q77" s="261"/>
      <c r="R77" s="261"/>
      <c r="S77" s="261"/>
      <c r="T77" s="261"/>
      <c r="U77" s="261"/>
      <c r="V77" s="261"/>
      <c r="W77" s="261"/>
      <c r="X77" s="261"/>
      <c r="Y77" s="261"/>
    </row>
    <row r="78" spans="1:25">
      <c r="A78" s="225"/>
      <c r="B78" s="225"/>
      <c r="C78" s="268"/>
      <c r="D78" s="268"/>
      <c r="E78" s="225"/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</row>
    <row r="79" spans="1:25">
      <c r="A79" s="225"/>
      <c r="B79" s="225"/>
      <c r="C79" s="225"/>
      <c r="D79" s="269"/>
      <c r="E79" s="269"/>
      <c r="F79" s="269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25"/>
      <c r="Y79" s="225"/>
    </row>
    <row r="80" spans="1:25">
      <c r="A80" s="225"/>
      <c r="B80" s="225"/>
      <c r="C80" s="227"/>
      <c r="D80" s="225"/>
      <c r="E80" s="225"/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  <c r="Q80" s="225"/>
      <c r="R80" s="225"/>
      <c r="S80" s="225"/>
      <c r="T80" s="225"/>
      <c r="U80" s="225"/>
      <c r="V80" s="225"/>
      <c r="W80" s="225"/>
      <c r="X80" s="225"/>
      <c r="Y80" s="225"/>
    </row>
    <row r="81" spans="4:6">
      <c r="D81" s="269"/>
      <c r="E81" s="269"/>
      <c r="F81" s="269"/>
    </row>
  </sheetData>
  <mergeCells count="12">
    <mergeCell ref="B71:C71"/>
    <mergeCell ref="B72:C72"/>
    <mergeCell ref="B14:E14"/>
    <mergeCell ref="A20:E20"/>
    <mergeCell ref="B68:C68"/>
    <mergeCell ref="B69:C69"/>
    <mergeCell ref="B70:C70"/>
    <mergeCell ref="A5:E5"/>
    <mergeCell ref="A6:E6"/>
    <mergeCell ref="A8:E8"/>
    <mergeCell ref="A9:E9"/>
    <mergeCell ref="B12:E12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11</vt:i4>
      </vt:variant>
    </vt:vector>
  </HeadingPairs>
  <TitlesOfParts>
    <vt:vector size="21" baseType="lpstr">
      <vt:lpstr>Свод</vt:lpstr>
      <vt:lpstr>Расчет № 1</vt:lpstr>
      <vt:lpstr>Коэф (Не менять)</vt:lpstr>
      <vt:lpstr>Формула числа прописью</vt:lpstr>
      <vt:lpstr>Смета № 1</vt:lpstr>
      <vt:lpstr>Смета № 2</vt:lpstr>
      <vt:lpstr>Смета № 3</vt:lpstr>
      <vt:lpstr>Смета № 4</vt:lpstr>
      <vt:lpstr>Смета № 5</vt:lpstr>
      <vt:lpstr>Смета № 6</vt:lpstr>
      <vt:lpstr>'Расчет № 1'!Print_Area</vt:lpstr>
      <vt:lpstr>Свод!Print_Area</vt:lpstr>
      <vt:lpstr>Свод!Print_Titles</vt:lpstr>
      <vt:lpstr>'Расчет № 1'!Область_печати</vt:lpstr>
      <vt:lpstr>Свод!Область_печати</vt:lpstr>
      <vt:lpstr>'Смета № 1'!Область_печати</vt:lpstr>
      <vt:lpstr>'Смета № 2'!Область_печати</vt:lpstr>
      <vt:lpstr>'Смета № 3'!Область_печати</vt:lpstr>
      <vt:lpstr>'Смета № 4'!Область_печати</vt:lpstr>
      <vt:lpstr>'Смета № 5'!Область_печати</vt:lpstr>
      <vt:lpstr>'Смета №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2023-05-02T08:17:12Z</dcterms:created>
  <dcterms:modified xsi:type="dcterms:W3CDTF">2025-05-06T02:46:08Z</dcterms:modified>
</cp:coreProperties>
</file>