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0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F44" i="1" s="1"/>
  <c r="H44" i="1" s="1"/>
  <c r="H38" i="1"/>
  <c r="H40" i="1" s="1"/>
  <c r="F45" i="1" s="1"/>
  <c r="H45" i="1" s="1"/>
  <c r="H34" i="1"/>
  <c r="E34" i="1"/>
  <c r="H33" i="1"/>
  <c r="H32" i="1"/>
  <c r="H31" i="1"/>
  <c r="H28" i="1"/>
  <c r="E28" i="1"/>
  <c r="E27" i="1"/>
  <c r="E29" i="1" s="1"/>
  <c r="H23" i="1"/>
  <c r="H22" i="1"/>
  <c r="H24" i="1" s="1"/>
  <c r="E42" i="1" l="1"/>
  <c r="H42" i="1" s="1"/>
  <c r="E30" i="1"/>
  <c r="H30" i="1" s="1"/>
  <c r="H27" i="1"/>
  <c r="H29" i="1" s="1"/>
  <c r="F35" i="1" s="1"/>
  <c r="H35" i="1" s="1"/>
  <c r="H36" i="1" s="1"/>
  <c r="F49" i="1" s="1"/>
  <c r="F43" i="1"/>
  <c r="H43" i="1" s="1"/>
  <c r="H49" i="1" l="1"/>
  <c r="F46" i="1"/>
  <c r="H46" i="1" s="1"/>
  <c r="H47" i="1"/>
  <c r="F51" i="1" l="1"/>
  <c r="H51" i="1" s="1"/>
  <c r="F50" i="1"/>
  <c r="H50" i="1" s="1"/>
  <c r="H52" i="1" s="1"/>
  <c r="H53" i="1" s="1"/>
  <c r="H54" i="1" s="1"/>
  <c r="H55" i="1" s="1"/>
  <c r="H56" i="1" s="1"/>
</calcChain>
</file>

<file path=xl/sharedStrings.xml><?xml version="1.0" encoding="utf-8"?>
<sst xmlns="http://schemas.openxmlformats.org/spreadsheetml/2006/main" count="103" uniqueCount="92">
  <si>
    <t>СОГЛАСОВАНО:</t>
  </si>
  <si>
    <t>УТВЕРЖДАЮ:</t>
  </si>
  <si>
    <t xml:space="preserve"> СМЕТА № 2</t>
  </si>
  <si>
    <t>на инженерно-геологические изыскания</t>
  </si>
  <si>
    <r>
      <t>Наименование обьекта</t>
    </r>
    <r>
      <rPr>
        <sz val="11"/>
        <rFont val="Times New Roman"/>
        <family val="1"/>
        <charset val="204"/>
      </rPr>
      <t xml:space="preserve"> :</t>
    </r>
  </si>
  <si>
    <t xml:space="preserve">Наименование  изыскательской организации: </t>
  </si>
  <si>
    <t>1.Справочник базовых цен на инженерно-геологические и инженерно-экологические изыскания для строительства. Москва 1999г.</t>
  </si>
  <si>
    <t xml:space="preserve">Общая длина полосы под сети - 14250 м. Скважины через 300 м = 48 скважин, глубиной до 7м , диам. до 160мм </t>
  </si>
  <si>
    <t>П/п</t>
  </si>
  <si>
    <t>Вид работ</t>
  </si>
  <si>
    <t xml:space="preserve">№№ частей, глав, расчет таблиц к разделу или главе </t>
  </si>
  <si>
    <t>Расчет стоимости:</t>
  </si>
  <si>
    <t xml:space="preserve"> Стоимость (руб)</t>
  </si>
  <si>
    <t>ед.изм.</t>
  </si>
  <si>
    <t xml:space="preserve">Кол-во </t>
  </si>
  <si>
    <t>цена</t>
  </si>
  <si>
    <t>коэф.</t>
  </si>
  <si>
    <t>I. Предполевые работы</t>
  </si>
  <si>
    <t xml:space="preserve">Сбор, изучение,систематизация фондовых материалов </t>
  </si>
  <si>
    <t>табл.78 §1</t>
  </si>
  <si>
    <t>1м выработки</t>
  </si>
  <si>
    <t>Составление программы производства работ</t>
  </si>
  <si>
    <t>табл.81 §2, прим.1</t>
  </si>
  <si>
    <t xml:space="preserve"> программа</t>
  </si>
  <si>
    <t xml:space="preserve">Итого предполевых работ                                                                                                                   </t>
  </si>
  <si>
    <t>II. Полевые работы</t>
  </si>
  <si>
    <t xml:space="preserve">Колонковое бурение 2 скважин глубиной до 10м , диам. до 160мм в грунтах:  </t>
  </si>
  <si>
    <t>в составе</t>
  </si>
  <si>
    <t>V категории</t>
  </si>
  <si>
    <t>табл. 17 §1</t>
  </si>
  <si>
    <t>м.</t>
  </si>
  <si>
    <t xml:space="preserve">VIII  категории </t>
  </si>
  <si>
    <t xml:space="preserve">всего бурение </t>
  </si>
  <si>
    <t>Гидрогеологические наблюдения при бурении скважины диаметром до 160 мм.</t>
  </si>
  <si>
    <t>табл.18 §1</t>
  </si>
  <si>
    <t>Отбор монолитов с глубины до 10м.</t>
  </si>
  <si>
    <t>табл.57 §1</t>
  </si>
  <si>
    <t>монолит</t>
  </si>
  <si>
    <t>Отбор монолитов скальных грунтов с глубины до.10м.</t>
  </si>
  <si>
    <t>табл.57 §2 прим.</t>
  </si>
  <si>
    <t>Отбор проб воды из скважин</t>
  </si>
  <si>
    <t>табл.60  §2</t>
  </si>
  <si>
    <t>проба</t>
  </si>
  <si>
    <t xml:space="preserve">Плановая и высотная привязка выработок при расстоянии между точек 100-200м, III катег. сложности </t>
  </si>
  <si>
    <t>табл.93 §3</t>
  </si>
  <si>
    <t>выработка</t>
  </si>
  <si>
    <t>9</t>
  </si>
  <si>
    <t>Коэффициент полевые работы без выплаты командировочных</t>
  </si>
  <si>
    <t>ОУ, п.14</t>
  </si>
  <si>
    <t xml:space="preserve">Итого полевых работ                                                                                                                   </t>
  </si>
  <si>
    <t xml:space="preserve"> III. Лабораторные работы</t>
  </si>
  <si>
    <t>Полный комплекс физико-механических свойств грунта с определением сопротивления грунта срезу (консолидированный срез) под нагрузкой до 0,6 Мпа</t>
  </si>
  <si>
    <t>табл.63 §25</t>
  </si>
  <si>
    <t>образец (проба)</t>
  </si>
  <si>
    <t>Полный комплекс определений физических свойств и механической прочности прочных пород</t>
  </si>
  <si>
    <t>табл.68 §2</t>
  </si>
  <si>
    <t xml:space="preserve">Итого лабораторных работ                                                                                          </t>
  </si>
  <si>
    <t xml:space="preserve"> IV. Камеральные работы</t>
  </si>
  <si>
    <t>Камеральная обработка материалов буровых  работ (составление колонок, разрезов)</t>
  </si>
  <si>
    <t>табл.82 §1</t>
  </si>
  <si>
    <t>Камеральная обработка комплексных исследований и отдельных определений физико-механических свойств грунтов (глинистых)</t>
  </si>
  <si>
    <t>табл.86 §1 
20,0%</t>
  </si>
  <si>
    <t>%</t>
  </si>
  <si>
    <t>Камеральная обработка комплексных исследований и отдельных определений физико-механических свойств грунтов (скальных)</t>
  </si>
  <si>
    <t>табл86 §3
10,0%</t>
  </si>
  <si>
    <t>Камеральная обработка определения коррозионной активности грунтов и воды</t>
  </si>
  <si>
    <t xml:space="preserve">табл.86 §8
15% </t>
  </si>
  <si>
    <t>Составление технического отчета</t>
  </si>
  <si>
    <t xml:space="preserve">табл. 87 §1
21%
</t>
  </si>
  <si>
    <t>Итого камеральных работ</t>
  </si>
  <si>
    <t xml:space="preserve">    V Прочие расходы</t>
  </si>
  <si>
    <t>Расходы по внутреннему транспорту расстояние от базы до 5 км</t>
  </si>
  <si>
    <t>табл.4 §5 п.1
8,75%</t>
  </si>
  <si>
    <t>Организация и ликвидация работ</t>
  </si>
  <si>
    <t xml:space="preserve">ОУ, п.13
6,0%
</t>
  </si>
  <si>
    <t xml:space="preserve">Оформление разрешений и сдача материалов в МУ ЦПРДС </t>
  </si>
  <si>
    <t xml:space="preserve">табл.98, §3 прим.2 от 50 до 100 тыс руб. -1095+1,5% от суммы, превышающей 100 тыс. руб. </t>
  </si>
  <si>
    <t>разрешение</t>
  </si>
  <si>
    <t xml:space="preserve">Итого прочих расходов </t>
  </si>
  <si>
    <t xml:space="preserve">Итого по смете (раздел I, II, III,IV,V)  </t>
  </si>
  <si>
    <t xml:space="preserve">Итого по смете  </t>
  </si>
  <si>
    <t>Итого с учетом коэффициента инфляции на изыскательские работы на 1 кв.2024 г. (Письмо Минстроя России от 07.03.2024 №13023-ИФ/09) 66,38</t>
  </si>
  <si>
    <t xml:space="preserve">Всего                                                                                                                                  </t>
  </si>
  <si>
    <t xml:space="preserve">Приложение № 3.2. </t>
  </si>
  <si>
    <t>к договору № ______от "___"________2024</t>
  </si>
  <si>
    <t>Главный инженер ООО "БВК"</t>
  </si>
  <si>
    <t>_________/О.В. Постоногова/</t>
  </si>
  <si>
    <t xml:space="preserve">Наименование  организации-заказчика:  </t>
  </si>
  <si>
    <t>ООО "БВК"</t>
  </si>
  <si>
    <t>Начальник ОПР</t>
  </si>
  <si>
    <t>Е.Н. Моховикова</t>
  </si>
  <si>
    <t>"Проектирование строительства магистрального водовода в/з Усолка. Магистральный водовод в/з Усолка до контррезервуаров (30779)"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</si>
</sst>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.0"/>
    <numFmt numFmtId="166" formatCode="0.0000"/>
    <numFmt numFmtId="167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0" xfId="0" applyNumberFormat="1" applyFont="1"/>
    <xf numFmtId="4" fontId="2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 applyProtection="1">
      <alignment vertical="top"/>
      <protection locked="0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top" wrapText="1"/>
    </xf>
    <xf numFmtId="1" fontId="9" fillId="0" borderId="2" xfId="0" applyNumberFormat="1" applyFont="1" applyBorder="1" applyAlignment="1">
      <alignment horizontal="center" vertical="center" wrapText="1"/>
    </xf>
    <xf numFmtId="1" fontId="10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11" xfId="0" applyFont="1" applyBorder="1"/>
    <xf numFmtId="165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167" fontId="2" fillId="0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vertical="top" wrapText="1"/>
    </xf>
    <xf numFmtId="3" fontId="5" fillId="0" borderId="2" xfId="1" applyNumberFormat="1" applyFont="1" applyFill="1" applyBorder="1" applyAlignment="1">
      <alignment horizontal="right" vertical="top" wrapText="1"/>
    </xf>
    <xf numFmtId="2" fontId="3" fillId="0" borderId="0" xfId="0" applyNumberFormat="1" applyFont="1" applyAlignment="1">
      <alignment vertical="center" wrapText="1"/>
    </xf>
    <xf numFmtId="0" fontId="14" fillId="0" borderId="0" xfId="0" applyFont="1"/>
    <xf numFmtId="0" fontId="1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1" fillId="0" borderId="2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 wrapText="1" shrinkToFit="1"/>
    </xf>
    <xf numFmtId="0" fontId="8" fillId="0" borderId="0" xfId="0" applyFont="1" applyAlignment="1" applyProtection="1">
      <alignment horizontal="left" vertical="center" wrapText="1" shrinkToFit="1"/>
      <protection locked="0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2" fontId="3" fillId="0" borderId="0" xfId="0" applyNumberFormat="1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workbookViewId="0">
      <selection activeCell="C12" sqref="C12:H13"/>
    </sheetView>
  </sheetViews>
  <sheetFormatPr defaultRowHeight="15" x14ac:dyDescent="0.25"/>
  <cols>
    <col min="2" max="2" width="20.42578125" customWidth="1"/>
    <col min="3" max="3" width="18.28515625" customWidth="1"/>
    <col min="4" max="4" width="18.140625" customWidth="1"/>
    <col min="5" max="5" width="14.7109375" customWidth="1"/>
    <col min="8" max="8" width="15" customWidth="1"/>
  </cols>
  <sheetData>
    <row r="1" spans="1:11" ht="15" customHeight="1" x14ac:dyDescent="0.25">
      <c r="A1" s="1"/>
      <c r="B1" s="2"/>
      <c r="C1" s="59"/>
      <c r="D1" s="59"/>
      <c r="E1" s="59"/>
      <c r="F1" s="59"/>
      <c r="G1" s="65" t="s">
        <v>83</v>
      </c>
      <c r="H1" s="65"/>
      <c r="I1" s="59"/>
      <c r="J1" s="59"/>
      <c r="K1" s="59"/>
    </row>
    <row r="2" spans="1:11" x14ac:dyDescent="0.25">
      <c r="A2" s="1"/>
      <c r="B2" s="2"/>
      <c r="C2" s="1"/>
      <c r="D2" s="3"/>
      <c r="E2" s="66" t="s">
        <v>84</v>
      </c>
      <c r="F2" s="66"/>
      <c r="G2" s="66"/>
      <c r="H2" s="66"/>
      <c r="I2" s="1"/>
      <c r="J2" s="1"/>
      <c r="K2" s="1"/>
    </row>
    <row r="3" spans="1:11" ht="30" x14ac:dyDescent="0.25">
      <c r="A3" s="1" t="s">
        <v>0</v>
      </c>
      <c r="B3" s="2"/>
      <c r="C3" s="1"/>
      <c r="D3" s="2"/>
      <c r="E3" s="1"/>
      <c r="F3" s="7"/>
      <c r="G3" s="7"/>
      <c r="H3" s="7" t="s">
        <v>1</v>
      </c>
      <c r="I3" s="7"/>
      <c r="J3" s="1"/>
      <c r="K3" s="1"/>
    </row>
    <row r="4" spans="1:11" ht="45" customHeight="1" x14ac:dyDescent="0.25">
      <c r="A4" s="1"/>
      <c r="B4" s="2"/>
      <c r="C4" s="1"/>
      <c r="D4" s="1"/>
      <c r="E4" s="1"/>
      <c r="F4" s="107" t="s">
        <v>85</v>
      </c>
      <c r="G4" s="107"/>
      <c r="H4" s="107"/>
      <c r="I4" s="7"/>
      <c r="J4" s="1"/>
      <c r="K4" s="1"/>
    </row>
    <row r="5" spans="1:11" x14ac:dyDescent="0.25">
      <c r="A5" s="1"/>
      <c r="B5" s="2"/>
      <c r="C5" s="1"/>
      <c r="D5" s="1"/>
      <c r="E5" s="1"/>
      <c r="F5" s="107" t="s">
        <v>86</v>
      </c>
      <c r="G5" s="107"/>
      <c r="H5" s="107"/>
      <c r="I5" s="7"/>
      <c r="J5" s="1"/>
      <c r="K5" s="1"/>
    </row>
    <row r="6" spans="1:11" x14ac:dyDescent="0.25">
      <c r="A6" s="1"/>
      <c r="B6" s="2"/>
      <c r="C6" s="1"/>
      <c r="D6" s="1"/>
      <c r="E6" s="1"/>
      <c r="F6" s="7"/>
      <c r="G6" s="7"/>
      <c r="H6" s="7"/>
      <c r="I6" s="7"/>
      <c r="J6" s="1"/>
      <c r="K6" s="1"/>
    </row>
    <row r="7" spans="1:11" x14ac:dyDescent="0.25">
      <c r="A7" s="1"/>
      <c r="B7" s="2"/>
      <c r="C7" s="1"/>
      <c r="D7" s="1"/>
      <c r="E7" s="1"/>
      <c r="F7" s="1"/>
      <c r="G7" s="1"/>
      <c r="H7" s="1"/>
      <c r="I7" s="7"/>
      <c r="J7" s="1"/>
      <c r="K7" s="1"/>
    </row>
    <row r="8" spans="1:11" x14ac:dyDescent="0.25">
      <c r="A8" s="1"/>
      <c r="B8" s="2"/>
      <c r="C8" s="1"/>
      <c r="D8" s="1"/>
      <c r="E8" s="1"/>
      <c r="F8" s="1"/>
      <c r="G8" s="1"/>
      <c r="H8" s="1"/>
      <c r="I8" s="7"/>
      <c r="J8" s="1"/>
      <c r="K8" s="1"/>
    </row>
    <row r="9" spans="1:11" x14ac:dyDescent="0.25">
      <c r="A9" s="1"/>
      <c r="B9" s="2"/>
      <c r="C9" s="1"/>
      <c r="D9" s="3"/>
      <c r="E9" s="4"/>
      <c r="F9" s="5"/>
      <c r="G9" s="1"/>
      <c r="H9" s="6"/>
      <c r="I9" s="1"/>
      <c r="J9" s="1"/>
      <c r="K9" s="1"/>
    </row>
    <row r="10" spans="1:11" ht="18.75" x14ac:dyDescent="0.3">
      <c r="A10" s="83" t="s">
        <v>2</v>
      </c>
      <c r="B10" s="84"/>
      <c r="C10" s="84"/>
      <c r="D10" s="84"/>
      <c r="E10" s="84"/>
      <c r="F10" s="84"/>
      <c r="G10" s="84"/>
      <c r="H10" s="84"/>
      <c r="I10" s="8"/>
      <c r="J10" s="8"/>
      <c r="K10" s="8"/>
    </row>
    <row r="11" spans="1:11" ht="18.75" x14ac:dyDescent="0.3">
      <c r="A11" s="85" t="s">
        <v>3</v>
      </c>
      <c r="B11" s="85"/>
      <c r="C11" s="85"/>
      <c r="D11" s="85"/>
      <c r="E11" s="85"/>
      <c r="F11" s="85"/>
      <c r="G11" s="85"/>
      <c r="H11" s="85"/>
      <c r="I11" s="8"/>
      <c r="J11" s="8"/>
      <c r="K11" s="8"/>
    </row>
    <row r="12" spans="1:11" ht="15.75" x14ac:dyDescent="0.25">
      <c r="A12" s="103" t="s">
        <v>4</v>
      </c>
      <c r="B12" s="103"/>
      <c r="C12" s="104" t="s">
        <v>91</v>
      </c>
      <c r="D12" s="104"/>
      <c r="E12" s="104"/>
      <c r="F12" s="104"/>
      <c r="G12" s="104"/>
      <c r="H12" s="104"/>
      <c r="I12" s="9"/>
      <c r="J12" s="9"/>
      <c r="K12" s="9"/>
    </row>
    <row r="13" spans="1:11" ht="15.75" x14ac:dyDescent="0.25">
      <c r="A13" s="10"/>
      <c r="B13" s="11"/>
      <c r="C13" s="104"/>
      <c r="D13" s="104"/>
      <c r="E13" s="104"/>
      <c r="F13" s="104"/>
      <c r="G13" s="104"/>
      <c r="H13" s="104"/>
      <c r="I13" s="11"/>
      <c r="J13" s="8"/>
      <c r="K13" s="8"/>
    </row>
    <row r="14" spans="1:11" ht="40.5" customHeight="1" x14ac:dyDescent="0.25">
      <c r="A14" s="105" t="s">
        <v>5</v>
      </c>
      <c r="B14" s="106"/>
      <c r="C14" s="106"/>
      <c r="D14" s="105"/>
      <c r="E14" s="106"/>
      <c r="F14" s="106"/>
      <c r="G14" s="106"/>
      <c r="H14" s="106"/>
      <c r="I14" s="12"/>
      <c r="J14" s="12"/>
      <c r="K14" s="12"/>
    </row>
    <row r="15" spans="1:11" ht="39" customHeight="1" x14ac:dyDescent="0.25">
      <c r="A15" s="71" t="s">
        <v>87</v>
      </c>
      <c r="B15" s="72"/>
      <c r="C15" s="72"/>
      <c r="D15" s="71" t="s">
        <v>88</v>
      </c>
      <c r="E15" s="73"/>
      <c r="F15" s="73"/>
      <c r="G15" s="73"/>
      <c r="H15" s="73"/>
      <c r="I15" s="8"/>
      <c r="J15" s="8"/>
      <c r="K15" s="8"/>
    </row>
    <row r="16" spans="1:11" x14ac:dyDescent="0.25">
      <c r="A16" s="74" t="s">
        <v>6</v>
      </c>
      <c r="B16" s="73"/>
      <c r="C16" s="73"/>
      <c r="D16" s="73"/>
      <c r="E16" s="73"/>
      <c r="F16" s="73"/>
      <c r="G16" s="73"/>
      <c r="H16" s="73"/>
      <c r="I16" s="1"/>
      <c r="J16" s="1"/>
      <c r="K16" s="1"/>
    </row>
    <row r="17" spans="1:11" x14ac:dyDescent="0.25">
      <c r="A17" s="74" t="s">
        <v>7</v>
      </c>
      <c r="B17" s="73"/>
      <c r="C17" s="73"/>
      <c r="D17" s="73"/>
      <c r="E17" s="73"/>
      <c r="F17" s="73"/>
      <c r="G17" s="73"/>
      <c r="H17" s="73"/>
      <c r="I17" s="1"/>
      <c r="J17" s="1"/>
      <c r="K17" s="1"/>
    </row>
    <row r="18" spans="1:11" x14ac:dyDescent="0.25">
      <c r="A18" s="75" t="s">
        <v>8</v>
      </c>
      <c r="B18" s="75" t="s">
        <v>9</v>
      </c>
      <c r="C18" s="77" t="s">
        <v>10</v>
      </c>
      <c r="D18" s="78" t="s">
        <v>11</v>
      </c>
      <c r="E18" s="79"/>
      <c r="F18" s="79"/>
      <c r="G18" s="80"/>
      <c r="H18" s="81" t="s">
        <v>12</v>
      </c>
      <c r="I18" s="13"/>
      <c r="J18" s="13"/>
      <c r="K18" s="13"/>
    </row>
    <row r="19" spans="1:11" x14ac:dyDescent="0.25">
      <c r="A19" s="76"/>
      <c r="B19" s="76"/>
      <c r="C19" s="77"/>
      <c r="D19" s="14" t="s">
        <v>13</v>
      </c>
      <c r="E19" s="14" t="s">
        <v>14</v>
      </c>
      <c r="F19" s="15" t="s">
        <v>15</v>
      </c>
      <c r="G19" s="14" t="s">
        <v>16</v>
      </c>
      <c r="H19" s="82"/>
      <c r="I19" s="13"/>
      <c r="J19" s="13"/>
      <c r="K19" s="13"/>
    </row>
    <row r="20" spans="1:11" x14ac:dyDescent="0.25">
      <c r="A20" s="16">
        <v>1</v>
      </c>
      <c r="B20" s="17">
        <v>2</v>
      </c>
      <c r="C20" s="16">
        <v>3</v>
      </c>
      <c r="D20" s="17">
        <v>4</v>
      </c>
      <c r="E20" s="16">
        <v>5</v>
      </c>
      <c r="F20" s="16">
        <v>6</v>
      </c>
      <c r="G20" s="16">
        <v>7</v>
      </c>
      <c r="H20" s="17">
        <v>8</v>
      </c>
      <c r="I20" s="18"/>
      <c r="J20" s="18"/>
      <c r="K20" s="18"/>
    </row>
    <row r="21" spans="1:11" ht="15.75" x14ac:dyDescent="0.25">
      <c r="A21" s="89" t="s">
        <v>17</v>
      </c>
      <c r="B21" s="90"/>
      <c r="C21" s="90"/>
      <c r="D21" s="90"/>
      <c r="E21" s="90"/>
      <c r="F21" s="90"/>
      <c r="G21" s="90"/>
      <c r="H21" s="91"/>
      <c r="I21" s="19"/>
      <c r="J21" s="19"/>
      <c r="K21" s="18"/>
    </row>
    <row r="22" spans="1:11" ht="60" x14ac:dyDescent="0.25">
      <c r="A22" s="20">
        <v>1</v>
      </c>
      <c r="B22" s="21" t="s">
        <v>18</v>
      </c>
      <c r="C22" s="22" t="s">
        <v>19</v>
      </c>
      <c r="D22" s="22" t="s">
        <v>20</v>
      </c>
      <c r="E22" s="23">
        <v>336</v>
      </c>
      <c r="F22" s="24">
        <v>9</v>
      </c>
      <c r="G22" s="24">
        <v>1</v>
      </c>
      <c r="H22" s="25">
        <f>ROUND(G22*F22*E22,0)</f>
        <v>3024</v>
      </c>
      <c r="I22" s="19"/>
      <c r="J22" s="19"/>
      <c r="K22" s="18"/>
    </row>
    <row r="23" spans="1:11" ht="45" x14ac:dyDescent="0.25">
      <c r="A23" s="26">
        <v>2</v>
      </c>
      <c r="B23" s="27" t="s">
        <v>21</v>
      </c>
      <c r="C23" s="28" t="s">
        <v>22</v>
      </c>
      <c r="D23" s="28" t="s">
        <v>23</v>
      </c>
      <c r="E23" s="29">
        <v>1</v>
      </c>
      <c r="F23" s="24">
        <v>500</v>
      </c>
      <c r="G23" s="24">
        <v>1.25</v>
      </c>
      <c r="H23" s="25">
        <f>ROUND(G23*F23*E23,0)</f>
        <v>625</v>
      </c>
      <c r="I23" s="18"/>
      <c r="J23" s="18"/>
      <c r="K23" s="18"/>
    </row>
    <row r="24" spans="1:11" ht="15.75" x14ac:dyDescent="0.25">
      <c r="A24" s="67" t="s">
        <v>24</v>
      </c>
      <c r="B24" s="67"/>
      <c r="C24" s="67"/>
      <c r="D24" s="67"/>
      <c r="E24" s="67"/>
      <c r="F24" s="67"/>
      <c r="G24" s="67"/>
      <c r="H24" s="30">
        <f>SUM(H22:J23)</f>
        <v>3649</v>
      </c>
      <c r="I24" s="18"/>
      <c r="J24" s="18"/>
      <c r="K24" s="18"/>
    </row>
    <row r="25" spans="1:11" ht="15.75" x14ac:dyDescent="0.25">
      <c r="A25" s="92" t="s">
        <v>25</v>
      </c>
      <c r="B25" s="93"/>
      <c r="C25" s="93"/>
      <c r="D25" s="93"/>
      <c r="E25" s="93"/>
      <c r="F25" s="93"/>
      <c r="G25" s="93"/>
      <c r="H25" s="94"/>
      <c r="I25" s="8"/>
      <c r="J25" s="8"/>
      <c r="K25" s="8"/>
    </row>
    <row r="26" spans="1:11" ht="60" x14ac:dyDescent="0.25">
      <c r="A26" s="95">
        <v>3</v>
      </c>
      <c r="B26" s="21" t="s">
        <v>26</v>
      </c>
      <c r="C26" s="96" t="s">
        <v>27</v>
      </c>
      <c r="D26" s="97"/>
      <c r="E26" s="97"/>
      <c r="F26" s="97"/>
      <c r="G26" s="97"/>
      <c r="H26" s="98"/>
      <c r="I26" s="8"/>
      <c r="J26" s="8"/>
      <c r="K26" s="8"/>
    </row>
    <row r="27" spans="1:11" x14ac:dyDescent="0.25">
      <c r="A27" s="95"/>
      <c r="B27" s="21" t="s">
        <v>28</v>
      </c>
      <c r="C27" s="99" t="s">
        <v>29</v>
      </c>
      <c r="D27" s="31" t="s">
        <v>30</v>
      </c>
      <c r="E27" s="23">
        <f>E22*0.4</f>
        <v>134.4</v>
      </c>
      <c r="F27" s="24">
        <v>47.9</v>
      </c>
      <c r="G27" s="24">
        <v>0.9</v>
      </c>
      <c r="H27" s="32">
        <f>ROUND(G27*F27*E27,0)</f>
        <v>5794</v>
      </c>
      <c r="I27" s="8"/>
      <c r="J27" s="8"/>
      <c r="K27" s="8"/>
    </row>
    <row r="28" spans="1:11" x14ac:dyDescent="0.25">
      <c r="A28" s="95"/>
      <c r="B28" s="21" t="s">
        <v>31</v>
      </c>
      <c r="C28" s="100"/>
      <c r="D28" s="31" t="s">
        <v>30</v>
      </c>
      <c r="E28" s="29">
        <f>E22*0.6</f>
        <v>201.6</v>
      </c>
      <c r="F28" s="24">
        <v>74.400000000000006</v>
      </c>
      <c r="G28" s="24">
        <v>0.9</v>
      </c>
      <c r="H28" s="32">
        <f>ROUND(G28*F28*E28,0)</f>
        <v>13499</v>
      </c>
      <c r="I28" s="8"/>
      <c r="J28" s="8"/>
      <c r="K28" s="8"/>
    </row>
    <row r="29" spans="1:11" x14ac:dyDescent="0.25">
      <c r="A29" s="95"/>
      <c r="B29" s="101" t="s">
        <v>32</v>
      </c>
      <c r="C29" s="102"/>
      <c r="D29" s="31" t="s">
        <v>30</v>
      </c>
      <c r="E29" s="29">
        <f>E27+E28</f>
        <v>336</v>
      </c>
      <c r="F29" s="24"/>
      <c r="G29" s="24"/>
      <c r="H29" s="32">
        <f>SUM(H27:H28)</f>
        <v>19293</v>
      </c>
      <c r="I29" s="8"/>
      <c r="J29" s="8"/>
      <c r="K29" s="8"/>
    </row>
    <row r="30" spans="1:11" ht="75" x14ac:dyDescent="0.25">
      <c r="A30" s="20">
        <v>4</v>
      </c>
      <c r="B30" s="33" t="s">
        <v>33</v>
      </c>
      <c r="C30" s="22" t="s">
        <v>34</v>
      </c>
      <c r="D30" s="31" t="s">
        <v>30</v>
      </c>
      <c r="E30" s="29">
        <f>E29</f>
        <v>336</v>
      </c>
      <c r="F30" s="24">
        <v>1.6</v>
      </c>
      <c r="G30" s="24">
        <v>1</v>
      </c>
      <c r="H30" s="32">
        <f>ROUND(G30*F30*E30,0)</f>
        <v>538</v>
      </c>
      <c r="I30" s="8"/>
      <c r="J30" s="8"/>
      <c r="K30" s="8"/>
    </row>
    <row r="31" spans="1:11" ht="30" x14ac:dyDescent="0.25">
      <c r="A31" s="20">
        <v>5</v>
      </c>
      <c r="B31" s="21" t="s">
        <v>35</v>
      </c>
      <c r="C31" s="31" t="s">
        <v>36</v>
      </c>
      <c r="D31" s="31" t="s">
        <v>37</v>
      </c>
      <c r="E31" s="23">
        <v>48</v>
      </c>
      <c r="F31" s="24">
        <v>22.9</v>
      </c>
      <c r="G31" s="24">
        <v>1</v>
      </c>
      <c r="H31" s="32">
        <f>ROUND(G31*F31*E31,0)</f>
        <v>1099</v>
      </c>
      <c r="I31" s="8"/>
      <c r="J31" s="8"/>
      <c r="K31" s="8"/>
    </row>
    <row r="32" spans="1:11" ht="45" x14ac:dyDescent="0.25">
      <c r="A32" s="20">
        <v>6</v>
      </c>
      <c r="B32" s="21" t="s">
        <v>38</v>
      </c>
      <c r="C32" s="31" t="s">
        <v>39</v>
      </c>
      <c r="D32" s="31" t="s">
        <v>37</v>
      </c>
      <c r="E32" s="29">
        <v>48</v>
      </c>
      <c r="F32" s="24">
        <v>30.6</v>
      </c>
      <c r="G32" s="24">
        <v>0.7</v>
      </c>
      <c r="H32" s="32">
        <f>ROUND(G32*F32*E32,0)</f>
        <v>1028</v>
      </c>
      <c r="I32" s="8"/>
      <c r="J32" s="8"/>
      <c r="K32" s="8"/>
    </row>
    <row r="33" spans="1:11" ht="30" x14ac:dyDescent="0.25">
      <c r="A33" s="20">
        <v>7</v>
      </c>
      <c r="B33" s="21" t="s">
        <v>40</v>
      </c>
      <c r="C33" s="31" t="s">
        <v>41</v>
      </c>
      <c r="D33" s="31" t="s">
        <v>42</v>
      </c>
      <c r="E33" s="29">
        <v>48</v>
      </c>
      <c r="F33" s="24">
        <v>7.6</v>
      </c>
      <c r="G33" s="24">
        <v>1</v>
      </c>
      <c r="H33" s="34">
        <f>ROUND(G33*F33*E33,0)</f>
        <v>365</v>
      </c>
      <c r="I33" s="8"/>
      <c r="J33" s="8"/>
      <c r="K33" s="8"/>
    </row>
    <row r="34" spans="1:11" ht="90" x14ac:dyDescent="0.25">
      <c r="A34" s="35">
        <v>8</v>
      </c>
      <c r="B34" s="27" t="s">
        <v>43</v>
      </c>
      <c r="C34" s="36" t="s">
        <v>44</v>
      </c>
      <c r="D34" s="36" t="s">
        <v>45</v>
      </c>
      <c r="E34" s="29">
        <f>E33</f>
        <v>48</v>
      </c>
      <c r="F34" s="24">
        <v>22.5</v>
      </c>
      <c r="G34" s="24">
        <v>1</v>
      </c>
      <c r="H34" s="32">
        <f>ROUND(G34*F34*E34,0)</f>
        <v>1080</v>
      </c>
      <c r="I34" s="8"/>
      <c r="J34" s="8"/>
      <c r="K34" s="8"/>
    </row>
    <row r="35" spans="1:11" ht="60" x14ac:dyDescent="0.25">
      <c r="A35" s="37" t="s">
        <v>46</v>
      </c>
      <c r="B35" s="38" t="s">
        <v>47</v>
      </c>
      <c r="C35" s="22" t="s">
        <v>48</v>
      </c>
      <c r="D35" s="39"/>
      <c r="E35" s="38"/>
      <c r="F35" s="40">
        <f>SUM(H29:H34)</f>
        <v>23403</v>
      </c>
      <c r="G35" s="22">
        <v>0.85</v>
      </c>
      <c r="H35" s="32">
        <f>ROUND(F35*G35,0)</f>
        <v>19893</v>
      </c>
      <c r="I35" s="8"/>
      <c r="J35" s="8"/>
      <c r="K35" s="8"/>
    </row>
    <row r="36" spans="1:11" ht="15.75" x14ac:dyDescent="0.25">
      <c r="A36" s="67" t="s">
        <v>49</v>
      </c>
      <c r="B36" s="67"/>
      <c r="C36" s="67"/>
      <c r="D36" s="67"/>
      <c r="E36" s="67"/>
      <c r="F36" s="67"/>
      <c r="G36" s="67"/>
      <c r="H36" s="30">
        <f>H35</f>
        <v>19893</v>
      </c>
      <c r="I36" s="8"/>
      <c r="J36" s="8"/>
      <c r="K36" s="8"/>
    </row>
    <row r="37" spans="1:11" ht="15.75" x14ac:dyDescent="0.25">
      <c r="A37" s="68" t="s">
        <v>50</v>
      </c>
      <c r="B37" s="69"/>
      <c r="C37" s="69"/>
      <c r="D37" s="69"/>
      <c r="E37" s="69"/>
      <c r="F37" s="69"/>
      <c r="G37" s="69"/>
      <c r="H37" s="70"/>
      <c r="I37" s="8"/>
      <c r="J37" s="8"/>
      <c r="K37" s="8"/>
    </row>
    <row r="38" spans="1:11" ht="150" x14ac:dyDescent="0.25">
      <c r="A38" s="41">
        <v>11</v>
      </c>
      <c r="B38" s="42" t="s">
        <v>51</v>
      </c>
      <c r="C38" s="43" t="s">
        <v>52</v>
      </c>
      <c r="D38" s="44" t="s">
        <v>53</v>
      </c>
      <c r="E38" s="23">
        <v>48</v>
      </c>
      <c r="F38" s="24">
        <v>193</v>
      </c>
      <c r="G38" s="24">
        <v>1</v>
      </c>
      <c r="H38" s="25">
        <f>ROUND(G38*F38*E38,0)</f>
        <v>9264</v>
      </c>
      <c r="I38" s="8"/>
      <c r="J38" s="8"/>
      <c r="K38" s="8"/>
    </row>
    <row r="39" spans="1:11" ht="90" x14ac:dyDescent="0.25">
      <c r="A39" s="41">
        <v>12</v>
      </c>
      <c r="B39" s="42" t="s">
        <v>54</v>
      </c>
      <c r="C39" s="43" t="s">
        <v>55</v>
      </c>
      <c r="D39" s="44" t="s">
        <v>53</v>
      </c>
      <c r="E39" s="29">
        <v>48</v>
      </c>
      <c r="F39" s="24">
        <v>147</v>
      </c>
      <c r="G39" s="24">
        <v>1</v>
      </c>
      <c r="H39" s="25">
        <f>ROUND(G39*F39*E39,0)</f>
        <v>7056</v>
      </c>
      <c r="I39" s="8"/>
      <c r="J39" s="8"/>
      <c r="K39" s="8"/>
    </row>
    <row r="40" spans="1:11" ht="15.75" x14ac:dyDescent="0.25">
      <c r="A40" s="67" t="s">
        <v>56</v>
      </c>
      <c r="B40" s="67"/>
      <c r="C40" s="67"/>
      <c r="D40" s="67"/>
      <c r="E40" s="67"/>
      <c r="F40" s="67"/>
      <c r="G40" s="67"/>
      <c r="H40" s="45">
        <f>SUM(H38:H39)</f>
        <v>16320</v>
      </c>
      <c r="I40" s="8"/>
      <c r="J40" s="8"/>
      <c r="K40" s="8"/>
    </row>
    <row r="41" spans="1:11" ht="15.75" x14ac:dyDescent="0.25">
      <c r="A41" s="68" t="s">
        <v>57</v>
      </c>
      <c r="B41" s="69"/>
      <c r="C41" s="69"/>
      <c r="D41" s="69"/>
      <c r="E41" s="69"/>
      <c r="F41" s="69"/>
      <c r="G41" s="69"/>
      <c r="H41" s="70"/>
      <c r="I41" s="8"/>
      <c r="J41" s="8"/>
      <c r="K41" s="8"/>
    </row>
    <row r="42" spans="1:11" ht="75" x14ac:dyDescent="0.25">
      <c r="A42" s="46">
        <v>17</v>
      </c>
      <c r="B42" s="47" t="s">
        <v>58</v>
      </c>
      <c r="C42" s="22" t="s">
        <v>59</v>
      </c>
      <c r="D42" s="22" t="s">
        <v>30</v>
      </c>
      <c r="E42" s="23">
        <f>E29</f>
        <v>336</v>
      </c>
      <c r="F42" s="24">
        <v>8.1999999999999993</v>
      </c>
      <c r="G42" s="24">
        <v>1.1000000000000001</v>
      </c>
      <c r="H42" s="32">
        <f>ROUND(G42*F42*E42,0)</f>
        <v>3031</v>
      </c>
      <c r="I42" s="48"/>
      <c r="J42" s="48"/>
      <c r="K42" s="48"/>
    </row>
    <row r="43" spans="1:11" ht="135" x14ac:dyDescent="0.25">
      <c r="A43" s="46">
        <v>18</v>
      </c>
      <c r="B43" s="47" t="s">
        <v>60</v>
      </c>
      <c r="C43" s="22" t="s">
        <v>61</v>
      </c>
      <c r="D43" s="22" t="s">
        <v>62</v>
      </c>
      <c r="E43" s="29">
        <v>1</v>
      </c>
      <c r="F43" s="24">
        <f>H38</f>
        <v>9264</v>
      </c>
      <c r="G43" s="24">
        <v>0.2</v>
      </c>
      <c r="H43" s="32">
        <f>ROUND(G43*F43*E43,0)</f>
        <v>1853</v>
      </c>
      <c r="I43" s="48"/>
      <c r="J43" s="48"/>
      <c r="K43" s="48"/>
    </row>
    <row r="44" spans="1:11" ht="135" x14ac:dyDescent="0.25">
      <c r="A44" s="46">
        <v>19</v>
      </c>
      <c r="B44" s="47" t="s">
        <v>63</v>
      </c>
      <c r="C44" s="22" t="s">
        <v>64</v>
      </c>
      <c r="D44" s="22" t="s">
        <v>62</v>
      </c>
      <c r="E44" s="29">
        <v>1</v>
      </c>
      <c r="F44" s="24">
        <f>H39</f>
        <v>7056</v>
      </c>
      <c r="G44" s="24">
        <v>0.1</v>
      </c>
      <c r="H44" s="32">
        <f>ROUND(G44*F44*E44,0)</f>
        <v>706</v>
      </c>
      <c r="I44" s="48"/>
      <c r="J44" s="48"/>
      <c r="K44" s="48"/>
    </row>
    <row r="45" spans="1:11" ht="90" x14ac:dyDescent="0.25">
      <c r="A45" s="46">
        <v>20</v>
      </c>
      <c r="B45" s="47" t="s">
        <v>65</v>
      </c>
      <c r="C45" s="22" t="s">
        <v>66</v>
      </c>
      <c r="D45" s="22" t="s">
        <v>62</v>
      </c>
      <c r="E45" s="29">
        <v>1</v>
      </c>
      <c r="F45" s="24">
        <f>H40</f>
        <v>16320</v>
      </c>
      <c r="G45" s="24">
        <v>0.15</v>
      </c>
      <c r="H45" s="32">
        <f>ROUND(G45*F45*E45,0)</f>
        <v>2448</v>
      </c>
      <c r="I45" s="48"/>
      <c r="J45" s="48"/>
      <c r="K45" s="48"/>
    </row>
    <row r="46" spans="1:11" ht="45" x14ac:dyDescent="0.25">
      <c r="A46" s="46">
        <v>21</v>
      </c>
      <c r="B46" s="47" t="s">
        <v>67</v>
      </c>
      <c r="C46" s="22" t="s">
        <v>68</v>
      </c>
      <c r="D46" s="22" t="s">
        <v>62</v>
      </c>
      <c r="E46" s="29">
        <v>1</v>
      </c>
      <c r="F46" s="24">
        <f>SUM(H42:H45)</f>
        <v>8038</v>
      </c>
      <c r="G46" s="24">
        <v>0.21</v>
      </c>
      <c r="H46" s="32">
        <f>ROUND(G46*F46*E46,0)</f>
        <v>1688</v>
      </c>
      <c r="I46" s="48"/>
      <c r="J46" s="48"/>
      <c r="K46" s="48"/>
    </row>
    <row r="47" spans="1:11" ht="15.75" x14ac:dyDescent="0.25">
      <c r="A47" s="67" t="s">
        <v>69</v>
      </c>
      <c r="B47" s="67"/>
      <c r="C47" s="67"/>
      <c r="D47" s="67"/>
      <c r="E47" s="67"/>
      <c r="F47" s="67"/>
      <c r="G47" s="67"/>
      <c r="H47" s="45">
        <f>SUM(H42:H46)</f>
        <v>9726</v>
      </c>
      <c r="I47" s="49"/>
      <c r="J47" s="49"/>
      <c r="K47" s="8"/>
    </row>
    <row r="48" spans="1:11" ht="15.75" x14ac:dyDescent="0.25">
      <c r="A48" s="86" t="s">
        <v>70</v>
      </c>
      <c r="B48" s="87"/>
      <c r="C48" s="87"/>
      <c r="D48" s="87"/>
      <c r="E48" s="87"/>
      <c r="F48" s="87"/>
      <c r="G48" s="87"/>
      <c r="H48" s="88"/>
      <c r="I48" s="8"/>
      <c r="J48" s="8"/>
      <c r="K48" s="8"/>
    </row>
    <row r="49" spans="1:11" ht="75" x14ac:dyDescent="0.25">
      <c r="A49" s="46">
        <v>22</v>
      </c>
      <c r="B49" s="47" t="s">
        <v>71</v>
      </c>
      <c r="C49" s="22" t="s">
        <v>72</v>
      </c>
      <c r="D49" s="22" t="s">
        <v>62</v>
      </c>
      <c r="E49" s="50">
        <v>1</v>
      </c>
      <c r="F49" s="24">
        <f>H36</f>
        <v>19893</v>
      </c>
      <c r="G49" s="51">
        <v>0.1875</v>
      </c>
      <c r="H49" s="52">
        <f>ROUND(G49*F49*E49,0)</f>
        <v>3730</v>
      </c>
      <c r="I49" s="48"/>
      <c r="J49" s="48"/>
      <c r="K49" s="48"/>
    </row>
    <row r="50" spans="1:11" ht="60" x14ac:dyDescent="0.25">
      <c r="A50" s="46">
        <v>23</v>
      </c>
      <c r="B50" s="47" t="s">
        <v>73</v>
      </c>
      <c r="C50" s="31" t="s">
        <v>74</v>
      </c>
      <c r="D50" s="22" t="s">
        <v>62</v>
      </c>
      <c r="E50" s="50">
        <v>1</v>
      </c>
      <c r="F50" s="24">
        <f>F49+H49</f>
        <v>23623</v>
      </c>
      <c r="G50" s="22">
        <v>0.06</v>
      </c>
      <c r="H50" s="53">
        <f>ROUND(G50*F50*E50,0)</f>
        <v>1417</v>
      </c>
      <c r="I50" s="48"/>
      <c r="J50" s="48"/>
      <c r="K50" s="48"/>
    </row>
    <row r="51" spans="1:11" ht="90" x14ac:dyDescent="0.25">
      <c r="A51" s="54">
        <v>24</v>
      </c>
      <c r="B51" s="21" t="s">
        <v>75</v>
      </c>
      <c r="C51" s="22" t="s">
        <v>76</v>
      </c>
      <c r="D51" s="22" t="s">
        <v>77</v>
      </c>
      <c r="E51" s="55">
        <v>1</v>
      </c>
      <c r="F51" s="32">
        <f>H24+H36+H40+H47+H49+H50</f>
        <v>54735</v>
      </c>
      <c r="G51" s="56">
        <v>1.4999999999999999E-2</v>
      </c>
      <c r="H51" s="52">
        <f>1095+(F51-50000)*G51</f>
        <v>1166.0250000000001</v>
      </c>
      <c r="I51" s="48"/>
      <c r="J51" s="48"/>
      <c r="K51" s="48"/>
    </row>
    <row r="52" spans="1:11" ht="15.75" x14ac:dyDescent="0.25">
      <c r="A52" s="61" t="s">
        <v>78</v>
      </c>
      <c r="B52" s="61"/>
      <c r="C52" s="61"/>
      <c r="D52" s="61"/>
      <c r="E52" s="61"/>
      <c r="F52" s="61"/>
      <c r="G52" s="61"/>
      <c r="H52" s="57">
        <f>SUM(H49:H51)</f>
        <v>6313.0249999999996</v>
      </c>
      <c r="I52" s="8"/>
      <c r="J52" s="8"/>
      <c r="K52" s="8"/>
    </row>
    <row r="53" spans="1:11" ht="15.75" x14ac:dyDescent="0.25">
      <c r="A53" s="62" t="s">
        <v>79</v>
      </c>
      <c r="B53" s="62"/>
      <c r="C53" s="62"/>
      <c r="D53" s="62"/>
      <c r="E53" s="62"/>
      <c r="F53" s="62"/>
      <c r="G53" s="62"/>
      <c r="H53" s="45">
        <f>H52+H47+H40+H36+H24</f>
        <v>55901.025000000001</v>
      </c>
      <c r="I53" s="8"/>
      <c r="J53" s="8"/>
      <c r="K53" s="8"/>
    </row>
    <row r="54" spans="1:11" ht="15.75" x14ac:dyDescent="0.25">
      <c r="A54" s="62" t="s">
        <v>80</v>
      </c>
      <c r="B54" s="62"/>
      <c r="C54" s="62"/>
      <c r="D54" s="62"/>
      <c r="E54" s="62"/>
      <c r="F54" s="62"/>
      <c r="G54" s="62"/>
      <c r="H54" s="45">
        <f>H53</f>
        <v>55901.025000000001</v>
      </c>
      <c r="I54" s="8"/>
      <c r="J54" s="8"/>
      <c r="K54" s="8"/>
    </row>
    <row r="55" spans="1:11" ht="39" customHeight="1" x14ac:dyDescent="0.25">
      <c r="A55" s="63" t="s">
        <v>81</v>
      </c>
      <c r="B55" s="63"/>
      <c r="C55" s="63"/>
      <c r="D55" s="63"/>
      <c r="E55" s="63"/>
      <c r="F55" s="63"/>
      <c r="G55" s="63"/>
      <c r="H55" s="45">
        <f>ROUND(H54*66.38,0)</f>
        <v>3710710</v>
      </c>
      <c r="I55" s="8"/>
      <c r="J55" s="8"/>
      <c r="K55" s="8"/>
    </row>
    <row r="56" spans="1:11" ht="15.75" x14ac:dyDescent="0.25">
      <c r="A56" s="64" t="s">
        <v>82</v>
      </c>
      <c r="B56" s="64"/>
      <c r="C56" s="64"/>
      <c r="D56" s="64"/>
      <c r="E56" s="64"/>
      <c r="F56" s="64"/>
      <c r="G56" s="64"/>
      <c r="H56" s="58">
        <f>H55</f>
        <v>3710710</v>
      </c>
      <c r="I56" s="8"/>
      <c r="J56" s="8"/>
      <c r="K56" s="8"/>
    </row>
    <row r="59" spans="1:11" ht="15.75" x14ac:dyDescent="0.25">
      <c r="B59" s="60" t="s">
        <v>89</v>
      </c>
      <c r="C59" s="60"/>
      <c r="D59" s="60"/>
      <c r="E59" s="60" t="s">
        <v>90</v>
      </c>
    </row>
  </sheetData>
  <mergeCells count="37">
    <mergeCell ref="A12:B12"/>
    <mergeCell ref="C12:H13"/>
    <mergeCell ref="A14:C14"/>
    <mergeCell ref="D14:H14"/>
    <mergeCell ref="F4:H4"/>
    <mergeCell ref="F5:H5"/>
    <mergeCell ref="A41:H41"/>
    <mergeCell ref="A47:G47"/>
    <mergeCell ref="A48:H48"/>
    <mergeCell ref="A21:H21"/>
    <mergeCell ref="A24:G24"/>
    <mergeCell ref="A25:H25"/>
    <mergeCell ref="A26:A29"/>
    <mergeCell ref="C26:H26"/>
    <mergeCell ref="C27:C28"/>
    <mergeCell ref="B29:C29"/>
    <mergeCell ref="G1:H1"/>
    <mergeCell ref="E2:H2"/>
    <mergeCell ref="A36:G36"/>
    <mergeCell ref="A37:H37"/>
    <mergeCell ref="A40:G40"/>
    <mergeCell ref="A15:C15"/>
    <mergeCell ref="D15:H15"/>
    <mergeCell ref="A16:H16"/>
    <mergeCell ref="A17:H17"/>
    <mergeCell ref="A18:A19"/>
    <mergeCell ref="B18:B19"/>
    <mergeCell ref="C18:C19"/>
    <mergeCell ref="D18:G18"/>
    <mergeCell ref="H18:H19"/>
    <mergeCell ref="A10:H10"/>
    <mergeCell ref="A11:H11"/>
    <mergeCell ref="A52:G52"/>
    <mergeCell ref="A53:G53"/>
    <mergeCell ref="A54:G54"/>
    <mergeCell ref="A55:G55"/>
    <mergeCell ref="A56:G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Моховикова Екатерина Николаевна</cp:lastModifiedBy>
  <dcterms:created xsi:type="dcterms:W3CDTF">2024-05-26T16:12:34Z</dcterms:created>
  <dcterms:modified xsi:type="dcterms:W3CDTF">2024-06-14T05:24:05Z</dcterms:modified>
</cp:coreProperties>
</file>