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0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" l="1"/>
  <c r="H53" i="1"/>
  <c r="H41" i="1"/>
  <c r="E41" i="1"/>
  <c r="H38" i="1"/>
  <c r="H37" i="1"/>
  <c r="H36" i="1"/>
  <c r="E36" i="1"/>
  <c r="E35" i="1"/>
  <c r="H35" i="1" s="1"/>
  <c r="H34" i="1"/>
  <c r="E34" i="1"/>
  <c r="E30" i="1"/>
  <c r="H30" i="1" s="1"/>
  <c r="H29" i="1"/>
  <c r="H28" i="1"/>
  <c r="E28" i="1"/>
  <c r="H27" i="1"/>
  <c r="H24" i="1"/>
  <c r="H25" i="1" s="1"/>
  <c r="H23" i="1"/>
  <c r="F31" i="1" l="1"/>
  <c r="H31" i="1" s="1"/>
  <c r="H32" i="1" s="1"/>
  <c r="F46" i="1" s="1"/>
  <c r="H39" i="1"/>
  <c r="E42" i="1" s="1"/>
  <c r="H42" i="1" s="1"/>
  <c r="E43" i="1" s="1"/>
  <c r="H43" i="1" s="1"/>
  <c r="H44" i="1" s="1"/>
  <c r="H46" i="1" l="1"/>
  <c r="F47" i="1"/>
  <c r="H47" i="1" s="1"/>
  <c r="H48" i="1" l="1"/>
  <c r="H49" i="1" s="1"/>
  <c r="H50" i="1" s="1"/>
  <c r="H51" i="1" s="1"/>
  <c r="H55" i="1" s="1"/>
  <c r="H56" i="1" s="1"/>
</calcChain>
</file>

<file path=xl/sharedStrings.xml><?xml version="1.0" encoding="utf-8"?>
<sst xmlns="http://schemas.openxmlformats.org/spreadsheetml/2006/main" count="98" uniqueCount="87">
  <si>
    <t>СОГЛАСОВАНО:</t>
  </si>
  <si>
    <t>УТВЕРЖДАЮ:</t>
  </si>
  <si>
    <t>СМЕТА № 3</t>
  </si>
  <si>
    <t>на инженерно-экологические изыскания</t>
  </si>
  <si>
    <t xml:space="preserve">Наименование  изыскательской организации: </t>
  </si>
  <si>
    <t xml:space="preserve">Наименование  организации-заказчика: 
</t>
  </si>
  <si>
    <t>Справочник базовых цен на инженерно-геологические и инженерно-экологические изыскания для строительства. Москва 1999г.</t>
  </si>
  <si>
    <t>П/п</t>
  </si>
  <si>
    <t>Вид работ</t>
  </si>
  <si>
    <t xml:space="preserve">№№ частей, глав, расчет таблиц к разделу или главе </t>
  </si>
  <si>
    <t>Расчет стоимости:</t>
  </si>
  <si>
    <t xml:space="preserve"> Стоимость (руб)</t>
  </si>
  <si>
    <t>ед.изм.</t>
  </si>
  <si>
    <t xml:space="preserve">Кол-во </t>
  </si>
  <si>
    <t>цена</t>
  </si>
  <si>
    <t>коэф.</t>
  </si>
  <si>
    <t>I. Предполевые работы</t>
  </si>
  <si>
    <t xml:space="preserve">Сбор, систематизация фондовых материалов </t>
  </si>
  <si>
    <t>табл.78 §2</t>
  </si>
  <si>
    <t>10 цифровых значений</t>
  </si>
  <si>
    <t>Составление программы производства работ, II категория сложности</t>
  </si>
  <si>
    <t>табл.81 §2, прим.1</t>
  </si>
  <si>
    <t xml:space="preserve"> программа</t>
  </si>
  <si>
    <t xml:space="preserve">Итого предполевых работ                                                                                                                   </t>
  </si>
  <si>
    <t>II. Полевые работы</t>
  </si>
  <si>
    <t>Инженерно-экологическое рекогносцировочное маршрутное обследование I  категории сложности</t>
  </si>
  <si>
    <t xml:space="preserve"> табл.9 §1 прим.1</t>
  </si>
  <si>
    <t>км</t>
  </si>
  <si>
    <t>Наблюдения при прохождении по маршруту при составлении инженерно-экологической карты в масштабе 1:10000 - 1:5000 С опр.дозы излучения.</t>
  </si>
  <si>
    <t xml:space="preserve"> табл.10 §3</t>
  </si>
  <si>
    <t xml:space="preserve">Отбор точечных проб почво-грунтов  методом конверта на валовое содержание тяжелых металлов (различные формы), бенз(а)пирена, нефтепродуктов </t>
  </si>
  <si>
    <t>табл.60 §7</t>
  </si>
  <si>
    <t>1 проба</t>
  </si>
  <si>
    <t>Отбор  точечных проб почво-грунтов для бактериалогического и паразитологического анализа</t>
  </si>
  <si>
    <t>табл.60 §9</t>
  </si>
  <si>
    <t>8</t>
  </si>
  <si>
    <t>Коэффициент полевые работы без выплаты командировочных</t>
  </si>
  <si>
    <t>ОУ, п.14</t>
  </si>
  <si>
    <t xml:space="preserve">Итого полевых работ                                                                                                                   </t>
  </si>
  <si>
    <t xml:space="preserve"> III. Лабораторные работы</t>
  </si>
  <si>
    <t>Определение солей тяжелых металлов без пробоподготовки методом ААС   8 металлов</t>
  </si>
  <si>
    <t>табл.70§57</t>
  </si>
  <si>
    <t>проба</t>
  </si>
  <si>
    <t xml:space="preserve">Определение нефтяных углеводородов </t>
  </si>
  <si>
    <t>табл.70§63</t>
  </si>
  <si>
    <t>Определение полициклических ароматических  углеводородов хроматографическим методом - бенз(а)пирен</t>
  </si>
  <si>
    <t>табл.70§66</t>
  </si>
  <si>
    <t>Определение нефтепродуктов в воде</t>
  </si>
  <si>
    <t>табл.72§38</t>
  </si>
  <si>
    <t>Определение бенз(а)пирена в воде</t>
  </si>
  <si>
    <t>табл.72§60</t>
  </si>
  <si>
    <t xml:space="preserve">Итого лабораторных работ                                                                                                                   </t>
  </si>
  <si>
    <t xml:space="preserve"> IV. Камеральные работы</t>
  </si>
  <si>
    <t>Инженерно-экологическое рекогносцировочное маршрутное обследование II  категории сложности</t>
  </si>
  <si>
    <t>табл.9§1 прим.1</t>
  </si>
  <si>
    <t>км.</t>
  </si>
  <si>
    <t>Обработка  результатов лабораторных исследований</t>
  </si>
  <si>
    <t>табл.86§6
20%</t>
  </si>
  <si>
    <t>%</t>
  </si>
  <si>
    <t>Составление технического отчета по изысканиям, II категория сложности</t>
  </si>
  <si>
    <t>табл.87§1
21%</t>
  </si>
  <si>
    <t>Итого камеральных работ</t>
  </si>
  <si>
    <t xml:space="preserve">    V. Прочие расходы</t>
  </si>
  <si>
    <t>Расходы по внутреннему транспорту</t>
  </si>
  <si>
    <t>табл.4 §1 п.1
8,75%</t>
  </si>
  <si>
    <t>Организация и ликвидация работ</t>
  </si>
  <si>
    <t xml:space="preserve">ОУ, п.13
6,0%
прим.1 (к-2,0)
</t>
  </si>
  <si>
    <t xml:space="preserve">Итого прочих расходов </t>
  </si>
  <si>
    <t xml:space="preserve">Итого по смете (раздел I, II, III,IV,V)  </t>
  </si>
  <si>
    <t xml:space="preserve">Итого по смете  </t>
  </si>
  <si>
    <t>Итого с учетом коэффициента инфляции на изыскательские работы на 1 кв.2024 г. (Письмо Минстроя России от 07.03.2024 №13023-ИФ/09) 66,38</t>
  </si>
  <si>
    <t xml:space="preserve">    VI. Расходы по прайсам в реальных ценах </t>
  </si>
  <si>
    <t>Получение справки о фоновых концентраций загрязняющих веществ атмосферного воздуха в районе расположения объекта</t>
  </si>
  <si>
    <t xml:space="preserve">Прайс  </t>
  </si>
  <si>
    <t>опыт</t>
  </si>
  <si>
    <t>Получение справки о климатических характеристиках в районе расположения объекта</t>
  </si>
  <si>
    <t xml:space="preserve">Итого по смете (раздел I, II, III,IV,V,VI)  </t>
  </si>
  <si>
    <t xml:space="preserve">Всего                                                                                                                                      </t>
  </si>
  <si>
    <t>Приложение № 3.3.</t>
  </si>
  <si>
    <t>к договору № ____от "_____"_________2024г.</t>
  </si>
  <si>
    <t>Главный инженер ООО "БВК"</t>
  </si>
  <si>
    <t>_________/О.В. Постоногова/</t>
  </si>
  <si>
    <t>Наименование обьекта :</t>
  </si>
  <si>
    <t>ООО "БВК"</t>
  </si>
  <si>
    <t>Начальник ОПР</t>
  </si>
  <si>
    <t>Е.Н. Моховикова</t>
  </si>
  <si>
    <t>"Проектирование строительства магистрального водовода в/з Усолка. Магистральный водовод в/з Усолка до контррезервуаров (30779)"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</si>
</sst>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i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4" fontId="2" fillId="0" borderId="0" xfId="0" applyNumberFormat="1" applyFont="1"/>
    <xf numFmtId="4" fontId="2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 applyProtection="1">
      <alignment vertical="top"/>
      <protection locked="0"/>
    </xf>
    <xf numFmtId="0" fontId="9" fillId="0" borderId="0" xfId="0" applyFont="1" applyAlignment="1" applyProtection="1">
      <alignment horizontal="center" vertical="center" wrapText="1" shrinkToFit="1"/>
      <protection locked="0"/>
    </xf>
    <xf numFmtId="0" fontId="11" fillId="0" borderId="2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top" wrapText="1"/>
    </xf>
    <xf numFmtId="1" fontId="11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165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center" vertical="center" wrapText="1"/>
    </xf>
    <xf numFmtId="1" fontId="2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>
      <alignment horizontal="center" vertical="top" wrapText="1"/>
    </xf>
    <xf numFmtId="3" fontId="9" fillId="0" borderId="2" xfId="0" applyNumberFormat="1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3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1" fontId="8" fillId="0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vertical="top" wrapText="1"/>
    </xf>
    <xf numFmtId="3" fontId="2" fillId="0" borderId="2" xfId="0" applyNumberFormat="1" applyFont="1" applyFill="1" applyBorder="1" applyAlignment="1">
      <alignment vertical="top" wrapText="1"/>
    </xf>
    <xf numFmtId="3" fontId="5" fillId="0" borderId="2" xfId="1" applyNumberFormat="1" applyFont="1" applyFill="1" applyBorder="1" applyAlignment="1">
      <alignment horizontal="right" vertical="top" wrapText="1"/>
    </xf>
    <xf numFmtId="0" fontId="7" fillId="0" borderId="2" xfId="0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right" vertical="top" wrapText="1"/>
    </xf>
    <xf numFmtId="2" fontId="3" fillId="0" borderId="0" xfId="0" applyNumberFormat="1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13" fillId="0" borderId="0" xfId="0" applyFont="1"/>
    <xf numFmtId="0" fontId="7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2" fontId="3" fillId="0" borderId="0" xfId="0" applyNumberFormat="1" applyFont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9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wrapText="1"/>
    </xf>
    <xf numFmtId="0" fontId="5" fillId="0" borderId="11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0" fillId="0" borderId="8" xfId="0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0" fillId="0" borderId="0" xfId="0" applyFont="1"/>
    <xf numFmtId="0" fontId="11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 shrinkToFit="1"/>
    </xf>
    <xf numFmtId="0" fontId="7" fillId="0" borderId="0" xfId="0" applyFont="1" applyAlignment="1" applyProtection="1">
      <alignment horizontal="left" vertical="center" wrapText="1" shrinkToFit="1"/>
      <protection locked="0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workbookViewId="0">
      <selection activeCell="B13" sqref="B13"/>
    </sheetView>
  </sheetViews>
  <sheetFormatPr defaultRowHeight="15" x14ac:dyDescent="0.25"/>
  <cols>
    <col min="2" max="2" width="34.28515625" customWidth="1"/>
    <col min="3" max="3" width="28.7109375" customWidth="1"/>
    <col min="4" max="4" width="22" customWidth="1"/>
    <col min="5" max="5" width="18" customWidth="1"/>
    <col min="6" max="6" width="20.5703125" customWidth="1"/>
    <col min="7" max="7" width="20.42578125" customWidth="1"/>
    <col min="8" max="8" width="21.140625" customWidth="1"/>
  </cols>
  <sheetData>
    <row r="1" spans="1:8" x14ac:dyDescent="0.25">
      <c r="A1" s="1"/>
      <c r="B1" s="2"/>
      <c r="C1" s="53"/>
      <c r="D1" s="53"/>
      <c r="E1" s="53"/>
      <c r="F1" s="53"/>
      <c r="G1" s="66" t="s">
        <v>78</v>
      </c>
      <c r="H1" s="66"/>
    </row>
    <row r="2" spans="1:8" x14ac:dyDescent="0.25">
      <c r="A2" s="1"/>
      <c r="B2" s="2"/>
      <c r="C2" s="1"/>
      <c r="D2" s="3"/>
      <c r="E2" s="4"/>
      <c r="F2" s="67" t="s">
        <v>79</v>
      </c>
      <c r="G2" s="67"/>
      <c r="H2" s="67"/>
    </row>
    <row r="3" spans="1:8" x14ac:dyDescent="0.25">
      <c r="A3" s="1" t="s">
        <v>0</v>
      </c>
      <c r="B3" s="2"/>
      <c r="C3" s="1"/>
      <c r="D3" s="2"/>
      <c r="E3" s="1"/>
      <c r="F3" s="7"/>
      <c r="G3" s="7"/>
      <c r="H3" s="7" t="s">
        <v>1</v>
      </c>
    </row>
    <row r="4" spans="1:8" x14ac:dyDescent="0.25">
      <c r="A4" s="1"/>
      <c r="B4" s="2"/>
      <c r="C4" s="1"/>
      <c r="D4" s="1"/>
      <c r="E4" s="1"/>
      <c r="F4" s="7"/>
      <c r="G4" s="68" t="s">
        <v>80</v>
      </c>
      <c r="H4" s="68"/>
    </row>
    <row r="5" spans="1:8" x14ac:dyDescent="0.25">
      <c r="A5" s="1"/>
      <c r="B5" s="2"/>
      <c r="C5" s="1"/>
      <c r="D5" s="1"/>
      <c r="E5" s="1"/>
      <c r="F5" s="7"/>
      <c r="G5" s="68" t="s">
        <v>81</v>
      </c>
      <c r="H5" s="68"/>
    </row>
    <row r="6" spans="1:8" x14ac:dyDescent="0.25">
      <c r="A6" s="1"/>
      <c r="B6" s="2"/>
      <c r="C6" s="1"/>
      <c r="D6" s="1"/>
      <c r="E6" s="1"/>
      <c r="F6" s="7"/>
      <c r="G6" s="7"/>
      <c r="H6" s="7"/>
    </row>
    <row r="7" spans="1:8" x14ac:dyDescent="0.25">
      <c r="A7" s="1"/>
      <c r="B7" s="2"/>
      <c r="C7" s="1"/>
      <c r="D7" s="1"/>
      <c r="E7" s="1"/>
      <c r="F7" s="1"/>
      <c r="G7" s="1"/>
      <c r="H7" s="1"/>
    </row>
    <row r="8" spans="1:8" x14ac:dyDescent="0.25">
      <c r="A8" s="1"/>
      <c r="B8" s="2"/>
      <c r="C8" s="1"/>
      <c r="D8" s="1"/>
      <c r="E8" s="1"/>
      <c r="F8" s="1"/>
      <c r="G8" s="1"/>
      <c r="H8" s="1"/>
    </row>
    <row r="9" spans="1:8" x14ac:dyDescent="0.25">
      <c r="A9" s="1"/>
      <c r="B9" s="2"/>
      <c r="C9" s="1"/>
      <c r="D9" s="3"/>
      <c r="E9" s="4"/>
      <c r="F9" s="5"/>
      <c r="G9" s="1"/>
      <c r="H9" s="6"/>
    </row>
    <row r="10" spans="1:8" ht="18.75" x14ac:dyDescent="0.3">
      <c r="A10" s="101" t="s">
        <v>2</v>
      </c>
      <c r="B10" s="102"/>
      <c r="C10" s="102"/>
      <c r="D10" s="102"/>
      <c r="E10" s="102"/>
      <c r="F10" s="102"/>
      <c r="G10" s="102"/>
      <c r="H10" s="102"/>
    </row>
    <row r="11" spans="1:8" ht="18.75" x14ac:dyDescent="0.3">
      <c r="A11" s="103" t="s">
        <v>3</v>
      </c>
      <c r="B11" s="103"/>
      <c r="C11" s="103"/>
      <c r="D11" s="103"/>
      <c r="E11" s="103"/>
      <c r="F11" s="103"/>
      <c r="G11" s="103"/>
      <c r="H11" s="103"/>
    </row>
    <row r="12" spans="1:8" ht="15.75" x14ac:dyDescent="0.25">
      <c r="A12" s="104" t="s">
        <v>82</v>
      </c>
      <c r="B12" s="104"/>
      <c r="C12" s="105" t="s">
        <v>86</v>
      </c>
      <c r="D12" s="105"/>
      <c r="E12" s="105"/>
      <c r="F12" s="105"/>
      <c r="G12" s="105"/>
      <c r="H12" s="105"/>
    </row>
    <row r="13" spans="1:8" ht="15.75" x14ac:dyDescent="0.25">
      <c r="A13" s="54"/>
      <c r="B13" s="9"/>
      <c r="C13" s="105"/>
      <c r="D13" s="105"/>
      <c r="E13" s="105"/>
      <c r="F13" s="105"/>
      <c r="G13" s="105"/>
      <c r="H13" s="105"/>
    </row>
    <row r="14" spans="1:8" ht="15.75" x14ac:dyDescent="0.25">
      <c r="A14" s="8"/>
      <c r="B14" s="9"/>
      <c r="C14" s="10"/>
      <c r="D14" s="10"/>
      <c r="E14" s="10"/>
      <c r="F14" s="10"/>
      <c r="G14" s="10"/>
      <c r="H14" s="10"/>
    </row>
    <row r="15" spans="1:8" ht="15.75" x14ac:dyDescent="0.25">
      <c r="A15" s="106" t="s">
        <v>4</v>
      </c>
      <c r="B15" s="107"/>
      <c r="C15" s="107"/>
      <c r="D15" s="106"/>
      <c r="E15" s="107"/>
      <c r="F15" s="107"/>
      <c r="G15" s="107"/>
      <c r="H15" s="107"/>
    </row>
    <row r="16" spans="1:8" x14ac:dyDescent="0.25">
      <c r="A16" s="87" t="s">
        <v>5</v>
      </c>
      <c r="B16" s="88"/>
      <c r="C16" s="88"/>
      <c r="D16" s="87" t="s">
        <v>83</v>
      </c>
      <c r="E16" s="89"/>
      <c r="F16" s="89"/>
      <c r="G16" s="89"/>
      <c r="H16" s="89"/>
    </row>
    <row r="17" spans="1:8" x14ac:dyDescent="0.25">
      <c r="A17" s="90" t="s">
        <v>6</v>
      </c>
      <c r="B17" s="89"/>
      <c r="C17" s="89"/>
      <c r="D17" s="89"/>
      <c r="E17" s="89"/>
      <c r="F17" s="89"/>
      <c r="G17" s="89"/>
      <c r="H17" s="89"/>
    </row>
    <row r="18" spans="1:8" x14ac:dyDescent="0.25">
      <c r="A18" s="91"/>
      <c r="B18" s="92"/>
      <c r="C18" s="92"/>
      <c r="D18" s="92"/>
      <c r="E18" s="92"/>
      <c r="F18" s="92"/>
      <c r="G18" s="92"/>
      <c r="H18" s="92"/>
    </row>
    <row r="19" spans="1:8" x14ac:dyDescent="0.25">
      <c r="A19" s="93" t="s">
        <v>7</v>
      </c>
      <c r="B19" s="93" t="s">
        <v>8</v>
      </c>
      <c r="C19" s="95" t="s">
        <v>9</v>
      </c>
      <c r="D19" s="96" t="s">
        <v>10</v>
      </c>
      <c r="E19" s="97"/>
      <c r="F19" s="97"/>
      <c r="G19" s="98"/>
      <c r="H19" s="99" t="s">
        <v>11</v>
      </c>
    </row>
    <row r="20" spans="1:8" x14ac:dyDescent="0.25">
      <c r="A20" s="94"/>
      <c r="B20" s="94"/>
      <c r="C20" s="95"/>
      <c r="D20" s="11" t="s">
        <v>12</v>
      </c>
      <c r="E20" s="11" t="s">
        <v>13</v>
      </c>
      <c r="F20" s="12" t="s">
        <v>14</v>
      </c>
      <c r="G20" s="11" t="s">
        <v>15</v>
      </c>
      <c r="H20" s="100"/>
    </row>
    <row r="21" spans="1:8" x14ac:dyDescent="0.25">
      <c r="A21" s="13">
        <v>1</v>
      </c>
      <c r="B21" s="14">
        <v>2</v>
      </c>
      <c r="C21" s="13">
        <v>3</v>
      </c>
      <c r="D21" s="14">
        <v>4</v>
      </c>
      <c r="E21" s="13">
        <v>5</v>
      </c>
      <c r="F21" s="13">
        <v>6</v>
      </c>
      <c r="G21" s="13">
        <v>7</v>
      </c>
      <c r="H21" s="14">
        <v>8</v>
      </c>
    </row>
    <row r="22" spans="1:8" ht="15.75" x14ac:dyDescent="0.25">
      <c r="A22" s="78" t="s">
        <v>16</v>
      </c>
      <c r="B22" s="79"/>
      <c r="C22" s="79"/>
      <c r="D22" s="79"/>
      <c r="E22" s="79"/>
      <c r="F22" s="79"/>
      <c r="G22" s="79"/>
      <c r="H22" s="80"/>
    </row>
    <row r="23" spans="1:8" ht="30" x14ac:dyDescent="0.25">
      <c r="A23" s="15">
        <v>1</v>
      </c>
      <c r="B23" s="16" t="s">
        <v>17</v>
      </c>
      <c r="C23" s="17" t="s">
        <v>18</v>
      </c>
      <c r="D23" s="17" t="s">
        <v>19</v>
      </c>
      <c r="E23" s="18">
        <v>4</v>
      </c>
      <c r="F23" s="19">
        <v>3.6</v>
      </c>
      <c r="G23" s="19">
        <v>1</v>
      </c>
      <c r="H23" s="20">
        <f>ROUND(G23*F23*E23,0)</f>
        <v>14</v>
      </c>
    </row>
    <row r="24" spans="1:8" ht="45" x14ac:dyDescent="0.25">
      <c r="A24" s="15">
        <v>2</v>
      </c>
      <c r="B24" s="21" t="s">
        <v>20</v>
      </c>
      <c r="C24" s="22" t="s">
        <v>21</v>
      </c>
      <c r="D24" s="23" t="s">
        <v>22</v>
      </c>
      <c r="E24" s="24">
        <v>1</v>
      </c>
      <c r="F24" s="25">
        <v>500</v>
      </c>
      <c r="G24" s="25">
        <v>1.25</v>
      </c>
      <c r="H24" s="20">
        <f>ROUND(G24*F24*E24,0)</f>
        <v>625</v>
      </c>
    </row>
    <row r="25" spans="1:8" ht="15.75" x14ac:dyDescent="0.25">
      <c r="A25" s="81" t="s">
        <v>23</v>
      </c>
      <c r="B25" s="81"/>
      <c r="C25" s="81"/>
      <c r="D25" s="81"/>
      <c r="E25" s="81"/>
      <c r="F25" s="81"/>
      <c r="G25" s="81"/>
      <c r="H25" s="26">
        <f>SUM(H23:H24)</f>
        <v>639</v>
      </c>
    </row>
    <row r="26" spans="1:8" ht="15.75" x14ac:dyDescent="0.25">
      <c r="A26" s="82" t="s">
        <v>24</v>
      </c>
      <c r="B26" s="83"/>
      <c r="C26" s="83"/>
      <c r="D26" s="83"/>
      <c r="E26" s="83"/>
      <c r="F26" s="83"/>
      <c r="G26" s="83"/>
      <c r="H26" s="84"/>
    </row>
    <row r="27" spans="1:8" ht="60" x14ac:dyDescent="0.25">
      <c r="A27" s="15">
        <v>3</v>
      </c>
      <c r="B27" s="27" t="s">
        <v>25</v>
      </c>
      <c r="C27" s="17" t="s">
        <v>26</v>
      </c>
      <c r="D27" s="17" t="s">
        <v>27</v>
      </c>
      <c r="E27" s="28">
        <v>14.25</v>
      </c>
      <c r="F27" s="29">
        <v>18.3</v>
      </c>
      <c r="G27" s="29">
        <v>1</v>
      </c>
      <c r="H27" s="20">
        <f>ROUND(G27*F27*E27,0)</f>
        <v>261</v>
      </c>
    </row>
    <row r="28" spans="1:8" ht="75" x14ac:dyDescent="0.25">
      <c r="A28" s="15">
        <v>4</v>
      </c>
      <c r="B28" s="16" t="s">
        <v>28</v>
      </c>
      <c r="C28" s="17" t="s">
        <v>29</v>
      </c>
      <c r="D28" s="17" t="s">
        <v>27</v>
      </c>
      <c r="E28" s="18">
        <f>E27</f>
        <v>14.25</v>
      </c>
      <c r="F28" s="19">
        <v>14.4</v>
      </c>
      <c r="G28" s="19">
        <v>1.3</v>
      </c>
      <c r="H28" s="20">
        <f>G28*F28*E28</f>
        <v>266.76000000000005</v>
      </c>
    </row>
    <row r="29" spans="1:8" ht="75" x14ac:dyDescent="0.25">
      <c r="A29" s="15">
        <v>5</v>
      </c>
      <c r="B29" s="16" t="s">
        <v>30</v>
      </c>
      <c r="C29" s="17" t="s">
        <v>31</v>
      </c>
      <c r="D29" s="17" t="s">
        <v>32</v>
      </c>
      <c r="E29" s="30">
        <v>48</v>
      </c>
      <c r="F29" s="19">
        <v>6.9</v>
      </c>
      <c r="G29" s="19">
        <v>1</v>
      </c>
      <c r="H29" s="20">
        <f>ROUND(G29*F29*E29,0)</f>
        <v>331</v>
      </c>
    </row>
    <row r="30" spans="1:8" ht="45" x14ac:dyDescent="0.25">
      <c r="A30" s="15">
        <v>7</v>
      </c>
      <c r="B30" s="16" t="s">
        <v>33</v>
      </c>
      <c r="C30" s="17" t="s">
        <v>34</v>
      </c>
      <c r="D30" s="17" t="s">
        <v>32</v>
      </c>
      <c r="E30" s="30">
        <f>E29</f>
        <v>48</v>
      </c>
      <c r="F30" s="19">
        <v>18.8</v>
      </c>
      <c r="G30" s="19">
        <v>1</v>
      </c>
      <c r="H30" s="20">
        <f>ROUND(G30*F30*E30,0)</f>
        <v>902</v>
      </c>
    </row>
    <row r="31" spans="1:8" ht="30" x14ac:dyDescent="0.25">
      <c r="A31" s="31" t="s">
        <v>35</v>
      </c>
      <c r="B31" s="32" t="s">
        <v>36</v>
      </c>
      <c r="C31" s="17" t="s">
        <v>37</v>
      </c>
      <c r="D31" s="33"/>
      <c r="E31" s="32"/>
      <c r="F31" s="26">
        <f>SUM(H26:H30)</f>
        <v>1760.76</v>
      </c>
      <c r="G31" s="17">
        <v>0.85</v>
      </c>
      <c r="H31" s="20">
        <f>ROUND(F31*G31,)</f>
        <v>1497</v>
      </c>
    </row>
    <row r="32" spans="1:8" ht="15.75" x14ac:dyDescent="0.25">
      <c r="A32" s="81" t="s">
        <v>38</v>
      </c>
      <c r="B32" s="81"/>
      <c r="C32" s="81"/>
      <c r="D32" s="81"/>
      <c r="E32" s="81"/>
      <c r="F32" s="81"/>
      <c r="G32" s="81"/>
      <c r="H32" s="26">
        <f>H31</f>
        <v>1497</v>
      </c>
    </row>
    <row r="33" spans="1:8" ht="15.75" x14ac:dyDescent="0.25">
      <c r="A33" s="59" t="s">
        <v>39</v>
      </c>
      <c r="B33" s="57"/>
      <c r="C33" s="57"/>
      <c r="D33" s="57"/>
      <c r="E33" s="57"/>
      <c r="F33" s="57"/>
      <c r="G33" s="57"/>
      <c r="H33" s="58"/>
    </row>
    <row r="34" spans="1:8" ht="45" x14ac:dyDescent="0.25">
      <c r="A34" s="34">
        <v>10</v>
      </c>
      <c r="B34" s="35" t="s">
        <v>40</v>
      </c>
      <c r="C34" s="17" t="s">
        <v>41</v>
      </c>
      <c r="D34" s="36" t="s">
        <v>42</v>
      </c>
      <c r="E34" s="37">
        <f>E29</f>
        <v>48</v>
      </c>
      <c r="F34" s="19">
        <v>62.4</v>
      </c>
      <c r="G34" s="19">
        <v>1</v>
      </c>
      <c r="H34" s="20">
        <f>ROUND(G34*F34*E34,0)</f>
        <v>2995</v>
      </c>
    </row>
    <row r="35" spans="1:8" ht="30" x14ac:dyDescent="0.25">
      <c r="A35" s="34">
        <v>11</v>
      </c>
      <c r="B35" s="35" t="s">
        <v>43</v>
      </c>
      <c r="C35" s="17" t="s">
        <v>44</v>
      </c>
      <c r="D35" s="36" t="s">
        <v>42</v>
      </c>
      <c r="E35" s="37">
        <f>E29</f>
        <v>48</v>
      </c>
      <c r="F35" s="19">
        <v>19.7</v>
      </c>
      <c r="G35" s="19">
        <v>1</v>
      </c>
      <c r="H35" s="20">
        <f>ROUND(G35*F35*E35,0)</f>
        <v>946</v>
      </c>
    </row>
    <row r="36" spans="1:8" ht="60" x14ac:dyDescent="0.25">
      <c r="A36" s="34">
        <v>12</v>
      </c>
      <c r="B36" s="35" t="s">
        <v>45</v>
      </c>
      <c r="C36" s="17" t="s">
        <v>46</v>
      </c>
      <c r="D36" s="36" t="s">
        <v>42</v>
      </c>
      <c r="E36" s="37">
        <f>E29</f>
        <v>48</v>
      </c>
      <c r="F36" s="19">
        <v>95.8</v>
      </c>
      <c r="G36" s="19">
        <v>1</v>
      </c>
      <c r="H36" s="20">
        <f>ROUND(G36*F36*E36,0)</f>
        <v>4598</v>
      </c>
    </row>
    <row r="37" spans="1:8" ht="30" x14ac:dyDescent="0.25">
      <c r="A37" s="34">
        <v>13</v>
      </c>
      <c r="B37" s="35" t="s">
        <v>47</v>
      </c>
      <c r="C37" s="17" t="s">
        <v>48</v>
      </c>
      <c r="D37" s="36" t="s">
        <v>42</v>
      </c>
      <c r="E37" s="37">
        <v>15</v>
      </c>
      <c r="F37" s="19">
        <v>14</v>
      </c>
      <c r="G37" s="19">
        <v>1</v>
      </c>
      <c r="H37" s="20">
        <f>ROUND(G37*F37*E37,0)</f>
        <v>210</v>
      </c>
    </row>
    <row r="38" spans="1:8" x14ac:dyDescent="0.25">
      <c r="A38" s="34">
        <v>14</v>
      </c>
      <c r="B38" s="35" t="s">
        <v>49</v>
      </c>
      <c r="C38" s="17" t="s">
        <v>50</v>
      </c>
      <c r="D38" s="36" t="s">
        <v>42</v>
      </c>
      <c r="E38" s="37">
        <v>15</v>
      </c>
      <c r="F38" s="19">
        <v>95.8</v>
      </c>
      <c r="G38" s="19">
        <v>1</v>
      </c>
      <c r="H38" s="20">
        <f>ROUND(G38*F38*E38,0)</f>
        <v>1437</v>
      </c>
    </row>
    <row r="39" spans="1:8" x14ac:dyDescent="0.25">
      <c r="A39" s="38">
        <v>15</v>
      </c>
      <c r="B39" s="69" t="s">
        <v>51</v>
      </c>
      <c r="C39" s="85"/>
      <c r="D39" s="85"/>
      <c r="E39" s="85"/>
      <c r="F39" s="85"/>
      <c r="G39" s="86"/>
      <c r="H39" s="39">
        <f>SUM(H34:H38)</f>
        <v>10186</v>
      </c>
    </row>
    <row r="40" spans="1:8" ht="15.75" x14ac:dyDescent="0.25">
      <c r="A40" s="59" t="s">
        <v>52</v>
      </c>
      <c r="B40" s="57"/>
      <c r="C40" s="57"/>
      <c r="D40" s="57"/>
      <c r="E40" s="57"/>
      <c r="F40" s="57"/>
      <c r="G40" s="57"/>
      <c r="H40" s="58"/>
    </row>
    <row r="41" spans="1:8" ht="60" x14ac:dyDescent="0.25">
      <c r="A41" s="40">
        <v>16</v>
      </c>
      <c r="B41" s="35" t="s">
        <v>53</v>
      </c>
      <c r="C41" s="17" t="s">
        <v>54</v>
      </c>
      <c r="D41" s="17" t="s">
        <v>55</v>
      </c>
      <c r="E41" s="41">
        <f>E27</f>
        <v>14.25</v>
      </c>
      <c r="F41" s="25">
        <v>18.5</v>
      </c>
      <c r="G41" s="25">
        <v>1.1000000000000001</v>
      </c>
      <c r="H41" s="20">
        <f>ROUND(G41*F41*E41,0)</f>
        <v>290</v>
      </c>
    </row>
    <row r="42" spans="1:8" ht="30" x14ac:dyDescent="0.25">
      <c r="A42" s="40">
        <v>17</v>
      </c>
      <c r="B42" s="35" t="s">
        <v>56</v>
      </c>
      <c r="C42" s="17" t="s">
        <v>57</v>
      </c>
      <c r="D42" s="17" t="s">
        <v>58</v>
      </c>
      <c r="E42" s="24">
        <f>H39</f>
        <v>10186</v>
      </c>
      <c r="F42" s="25">
        <v>0.2</v>
      </c>
      <c r="G42" s="25">
        <v>1</v>
      </c>
      <c r="H42" s="20">
        <f>ROUND(G42*F42*E42,0)</f>
        <v>2037</v>
      </c>
    </row>
    <row r="43" spans="1:8" ht="45" x14ac:dyDescent="0.25">
      <c r="A43" s="40">
        <v>18</v>
      </c>
      <c r="B43" s="42" t="s">
        <v>59</v>
      </c>
      <c r="C43" s="17" t="s">
        <v>60</v>
      </c>
      <c r="D43" s="17" t="s">
        <v>58</v>
      </c>
      <c r="E43" s="43">
        <f>SUM(H41:H42)</f>
        <v>2327</v>
      </c>
      <c r="F43" s="25">
        <v>0.21</v>
      </c>
      <c r="G43" s="25">
        <v>1</v>
      </c>
      <c r="H43" s="20">
        <f>ROUND(G43*F43*E43,0)</f>
        <v>489</v>
      </c>
    </row>
    <row r="44" spans="1:8" ht="15.75" x14ac:dyDescent="0.25">
      <c r="A44" s="69" t="s">
        <v>61</v>
      </c>
      <c r="B44" s="70"/>
      <c r="C44" s="70"/>
      <c r="D44" s="70"/>
      <c r="E44" s="70"/>
      <c r="F44" s="70"/>
      <c r="G44" s="71"/>
      <c r="H44" s="26">
        <f>SUM(H41:H43)</f>
        <v>2816</v>
      </c>
    </row>
    <row r="45" spans="1:8" ht="15.75" x14ac:dyDescent="0.25">
      <c r="A45" s="72" t="s">
        <v>62</v>
      </c>
      <c r="B45" s="73"/>
      <c r="C45" s="73"/>
      <c r="D45" s="73"/>
      <c r="E45" s="73"/>
      <c r="F45" s="73"/>
      <c r="G45" s="73"/>
      <c r="H45" s="74"/>
    </row>
    <row r="46" spans="1:8" ht="30" x14ac:dyDescent="0.25">
      <c r="A46" s="40">
        <v>19</v>
      </c>
      <c r="B46" s="42" t="s">
        <v>63</v>
      </c>
      <c r="C46" s="17" t="s">
        <v>64</v>
      </c>
      <c r="D46" s="17" t="s">
        <v>58</v>
      </c>
      <c r="E46" s="18">
        <v>1</v>
      </c>
      <c r="F46" s="20">
        <f>H32</f>
        <v>1497</v>
      </c>
      <c r="G46" s="17">
        <v>8.7499999999999994E-2</v>
      </c>
      <c r="H46" s="44">
        <f>ROUND(G46*F46*E46,0)</f>
        <v>131</v>
      </c>
    </row>
    <row r="47" spans="1:8" ht="60" x14ac:dyDescent="0.25">
      <c r="A47" s="40">
        <v>20</v>
      </c>
      <c r="B47" s="42" t="s">
        <v>65</v>
      </c>
      <c r="C47" s="45" t="s">
        <v>66</v>
      </c>
      <c r="D47" s="17" t="s">
        <v>58</v>
      </c>
      <c r="E47" s="18">
        <v>2.5</v>
      </c>
      <c r="F47" s="20">
        <f>F46+H46</f>
        <v>1628</v>
      </c>
      <c r="G47" s="17">
        <v>0.06</v>
      </c>
      <c r="H47" s="46">
        <f>ROUND(G47*F47*E47,0)</f>
        <v>244</v>
      </c>
    </row>
    <row r="48" spans="1:8" ht="15.75" x14ac:dyDescent="0.25">
      <c r="A48" s="75" t="s">
        <v>67</v>
      </c>
      <c r="B48" s="76"/>
      <c r="C48" s="76"/>
      <c r="D48" s="76"/>
      <c r="E48" s="76"/>
      <c r="F48" s="76"/>
      <c r="G48" s="77"/>
      <c r="H48" s="47">
        <f>SUM(H46:H47)</f>
        <v>375</v>
      </c>
    </row>
    <row r="49" spans="1:8" ht="15.75" x14ac:dyDescent="0.25">
      <c r="A49" s="59" t="s">
        <v>68</v>
      </c>
      <c r="B49" s="57"/>
      <c r="C49" s="57"/>
      <c r="D49" s="57"/>
      <c r="E49" s="57"/>
      <c r="F49" s="57"/>
      <c r="G49" s="58"/>
      <c r="H49" s="48">
        <f>H48+H44+H39+H32+H25</f>
        <v>15513</v>
      </c>
    </row>
    <row r="50" spans="1:8" ht="15.75" x14ac:dyDescent="0.25">
      <c r="A50" s="59" t="s">
        <v>69</v>
      </c>
      <c r="B50" s="57"/>
      <c r="C50" s="57"/>
      <c r="D50" s="57"/>
      <c r="E50" s="57"/>
      <c r="F50" s="57"/>
      <c r="G50" s="58"/>
      <c r="H50" s="48">
        <f>H49</f>
        <v>15513</v>
      </c>
    </row>
    <row r="51" spans="1:8" ht="15.75" x14ac:dyDescent="0.25">
      <c r="A51" s="56" t="s">
        <v>70</v>
      </c>
      <c r="B51" s="57"/>
      <c r="C51" s="57"/>
      <c r="D51" s="57"/>
      <c r="E51" s="57"/>
      <c r="F51" s="57"/>
      <c r="G51" s="58"/>
      <c r="H51" s="48">
        <f>ROUND(H50*66.38,0)</f>
        <v>1029753</v>
      </c>
    </row>
    <row r="52" spans="1:8" ht="15.75" x14ac:dyDescent="0.25">
      <c r="A52" s="59" t="s">
        <v>71</v>
      </c>
      <c r="B52" s="57"/>
      <c r="C52" s="57"/>
      <c r="D52" s="57"/>
      <c r="E52" s="57"/>
      <c r="F52" s="57"/>
      <c r="G52" s="58"/>
      <c r="H52" s="49"/>
    </row>
    <row r="53" spans="1:8" ht="60" x14ac:dyDescent="0.25">
      <c r="A53" s="40">
        <v>22</v>
      </c>
      <c r="B53" s="42" t="s">
        <v>72</v>
      </c>
      <c r="C53" s="50" t="s">
        <v>73</v>
      </c>
      <c r="D53" s="36" t="s">
        <v>74</v>
      </c>
      <c r="E53" s="24">
        <v>1</v>
      </c>
      <c r="F53" s="51">
        <v>16250</v>
      </c>
      <c r="G53" s="25">
        <v>1</v>
      </c>
      <c r="H53" s="51">
        <f>E53*F53*G53</f>
        <v>16250</v>
      </c>
    </row>
    <row r="54" spans="1:8" ht="45" x14ac:dyDescent="0.25">
      <c r="A54" s="40">
        <v>23</v>
      </c>
      <c r="B54" s="42" t="s">
        <v>75</v>
      </c>
      <c r="C54" s="50" t="s">
        <v>73</v>
      </c>
      <c r="D54" s="36" t="s">
        <v>74</v>
      </c>
      <c r="E54" s="24">
        <v>1</v>
      </c>
      <c r="F54" s="51">
        <v>12740</v>
      </c>
      <c r="G54" s="25">
        <v>1</v>
      </c>
      <c r="H54" s="51">
        <f>E54*F54*G54</f>
        <v>12740</v>
      </c>
    </row>
    <row r="55" spans="1:8" x14ac:dyDescent="0.25">
      <c r="A55" s="60" t="s">
        <v>76</v>
      </c>
      <c r="B55" s="61"/>
      <c r="C55" s="61"/>
      <c r="D55" s="61"/>
      <c r="E55" s="61"/>
      <c r="F55" s="61"/>
      <c r="G55" s="62"/>
      <c r="H55" s="26">
        <f>H51+H53+H54</f>
        <v>1058743</v>
      </c>
    </row>
    <row r="56" spans="1:8" x14ac:dyDescent="0.25">
      <c r="A56" s="63" t="s">
        <v>77</v>
      </c>
      <c r="B56" s="64"/>
      <c r="C56" s="64"/>
      <c r="D56" s="64"/>
      <c r="E56" s="64"/>
      <c r="F56" s="64"/>
      <c r="G56" s="65"/>
      <c r="H56" s="52">
        <f>H55</f>
        <v>1058743</v>
      </c>
    </row>
    <row r="59" spans="1:8" ht="15.75" x14ac:dyDescent="0.25">
      <c r="B59" s="55" t="s">
        <v>84</v>
      </c>
      <c r="C59" s="55"/>
      <c r="D59" s="55" t="s">
        <v>85</v>
      </c>
    </row>
  </sheetData>
  <mergeCells count="35">
    <mergeCell ref="A10:H10"/>
    <mergeCell ref="A11:H11"/>
    <mergeCell ref="A12:B12"/>
    <mergeCell ref="C12:H13"/>
    <mergeCell ref="A15:C15"/>
    <mergeCell ref="D15:H15"/>
    <mergeCell ref="A26:H26"/>
    <mergeCell ref="A32:G32"/>
    <mergeCell ref="A33:H33"/>
    <mergeCell ref="B39:G39"/>
    <mergeCell ref="A16:C16"/>
    <mergeCell ref="D16:H16"/>
    <mergeCell ref="A17:H17"/>
    <mergeCell ref="A18:H18"/>
    <mergeCell ref="A19:A20"/>
    <mergeCell ref="B19:B20"/>
    <mergeCell ref="C19:C20"/>
    <mergeCell ref="D19:G19"/>
    <mergeCell ref="H19:H20"/>
    <mergeCell ref="A51:G51"/>
    <mergeCell ref="A52:G52"/>
    <mergeCell ref="A55:G55"/>
    <mergeCell ref="A56:G56"/>
    <mergeCell ref="G1:H1"/>
    <mergeCell ref="F2:H2"/>
    <mergeCell ref="G4:H4"/>
    <mergeCell ref="G5:H5"/>
    <mergeCell ref="A40:H40"/>
    <mergeCell ref="A44:G44"/>
    <mergeCell ref="A45:H45"/>
    <mergeCell ref="A48:G48"/>
    <mergeCell ref="A49:G49"/>
    <mergeCell ref="A50:G50"/>
    <mergeCell ref="A22:H22"/>
    <mergeCell ref="A25:G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Моховикова Екатерина Николаевна</cp:lastModifiedBy>
  <dcterms:created xsi:type="dcterms:W3CDTF">2024-05-26T16:17:41Z</dcterms:created>
  <dcterms:modified xsi:type="dcterms:W3CDTF">2024-06-14T05:24:20Z</dcterms:modified>
</cp:coreProperties>
</file>