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730" windowHeight="11700"/>
  </bookViews>
  <sheets>
    <sheet name="Лист2" sheetId="6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6" l="1"/>
  <c r="H38" i="6"/>
  <c r="E37" i="6"/>
  <c r="H37" i="6" s="1"/>
  <c r="H36" i="6"/>
  <c r="H35" i="6"/>
  <c r="H28" i="6"/>
  <c r="H31" i="6" s="1"/>
  <c r="H24" i="6"/>
  <c r="H21" i="6"/>
  <c r="F25" i="6" s="1"/>
  <c r="H25" i="6" s="1"/>
  <c r="H26" i="6" s="1"/>
  <c r="F33" i="6" l="1"/>
  <c r="H33" i="6" l="1"/>
  <c r="F34" i="6" s="1"/>
  <c r="H34" i="6" s="1"/>
  <c r="F40" i="6" l="1"/>
  <c r="H40" i="6" s="1"/>
  <c r="H41" i="6" s="1"/>
  <c r="H42" i="6" s="1"/>
  <c r="F43" i="6" s="1"/>
  <c r="H43" i="6" s="1"/>
  <c r="H44" i="6" s="1"/>
  <c r="H45" i="6" s="1"/>
</calcChain>
</file>

<file path=xl/comments1.xml><?xml version="1.0" encoding="utf-8"?>
<comments xmlns="http://schemas.openxmlformats.org/spreadsheetml/2006/main">
  <authors>
    <author>Автор</author>
  </authors>
  <commentList>
    <comment ref="A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Сумма полос сетей по их длине, умноженной на ширину в 50 м. Если сети проходят в одной полосе, принимается одна длина.</t>
        </r>
      </text>
    </comment>
  </commentList>
</comments>
</file>

<file path=xl/sharedStrings.xml><?xml version="1.0" encoding="utf-8"?>
<sst xmlns="http://schemas.openxmlformats.org/spreadsheetml/2006/main" count="75" uniqueCount="71">
  <si>
    <t>СОГЛАСОВАНО:</t>
  </si>
  <si>
    <t>УТВЕРЖДАЮ:</t>
  </si>
  <si>
    <t>СМЕТА №1</t>
  </si>
  <si>
    <t>на инженерно-геодезические изыскания</t>
  </si>
  <si>
    <t>Наименование обьекта :</t>
  </si>
  <si>
    <t xml:space="preserve">Наименование  изыскательской организации: </t>
  </si>
  <si>
    <t xml:space="preserve">Наименование  организации-заказчика:  
</t>
  </si>
  <si>
    <t>Основание расчета: "Справочник базовых цен на инженерные изыскания для строительства. Москва 2004г."</t>
  </si>
  <si>
    <t xml:space="preserve">ВС -14250; ВС 14250*40=57 га; </t>
  </si>
  <si>
    <t>П/п</t>
  </si>
  <si>
    <t>Вид работ</t>
  </si>
  <si>
    <t xml:space="preserve">№№ частей, глав, расчет таблиц к разделу или главе </t>
  </si>
  <si>
    <t>Расчет стоимости:</t>
  </si>
  <si>
    <t xml:space="preserve"> Стоимость (руб)</t>
  </si>
  <si>
    <t>ед.изм.</t>
  </si>
  <si>
    <t xml:space="preserve">Кол-во </t>
  </si>
  <si>
    <t>цена</t>
  </si>
  <si>
    <t>коэф.</t>
  </si>
  <si>
    <t>I. Полевые работы</t>
  </si>
  <si>
    <t>Создание инженерно-топографических планов в масштабе 1:500, Застроенная территория, полевые работы без выплаты командировочных</t>
  </si>
  <si>
    <t xml:space="preserve">табл. 9, §5, кат. 2 Гл.2.п.6 табл.10 §1
         </t>
  </si>
  <si>
    <t>га</t>
  </si>
  <si>
    <t>Съемка подземных коммуникаций с помощью трубо-кабеле искателя</t>
  </si>
  <si>
    <t>Табл.40 §2 прим.1</t>
  </si>
  <si>
    <t>точка</t>
  </si>
  <si>
    <t>3</t>
  </si>
  <si>
    <t>Коэффициент к стоимости проведения полевых работ в неблагоприятный период года</t>
  </si>
  <si>
    <t>ОУ, п.8г  табл. 2,§1</t>
  </si>
  <si>
    <t xml:space="preserve">Итого полевых работ  </t>
  </si>
  <si>
    <t>II. Камеральные работы</t>
  </si>
  <si>
    <t>Создание инженерно-топографических планов в масштабах 1:500-1:10000 , с применением компьютерных технологий , камеральные работы</t>
  </si>
  <si>
    <t>табл. 9, §5, кат. 2,                 
ОУ, п.15д</t>
  </si>
  <si>
    <t xml:space="preserve">Итого камеральных работ работ  </t>
  </si>
  <si>
    <t>III. Прочие расходы при производстве работ</t>
  </si>
  <si>
    <t>Расходы по внутреннему транспорту расстояние от базы до 5 км</t>
  </si>
  <si>
    <t>табл.4 §1 п.1 св.75 до 150 тыс.руб.
6,25%</t>
  </si>
  <si>
    <t>%</t>
  </si>
  <si>
    <t>Организация и ликвидация работ</t>
  </si>
  <si>
    <t>ОУ, п.13
6,0%
прим.1 (к-2,5)</t>
  </si>
  <si>
    <t>Выдача во временное пользование материалов топографических съемок</t>
  </si>
  <si>
    <t>табл.81, §1</t>
  </si>
  <si>
    <t>планшет</t>
  </si>
  <si>
    <t>Выдача координат пунктов геодезической сети</t>
  </si>
  <si>
    <t>табл.81, §2</t>
  </si>
  <si>
    <t>пункт</t>
  </si>
  <si>
    <t>Составление планов подземных и надземных сооружений, в масштабе 1:500, количество коммуникаций на участке свыше 6.</t>
  </si>
  <si>
    <t>табл.75, §1           прим.4 (к. 0,7)</t>
  </si>
  <si>
    <t>Проверка полноты планов в эксплуатирующих организациях</t>
  </si>
  <si>
    <t xml:space="preserve">табл.75  прим.3 </t>
  </si>
  <si>
    <t>проверка</t>
  </si>
  <si>
    <t>Выдача высот пунктов геодезических и нивелирных сетей</t>
  </si>
  <si>
    <t>табл.81, §3</t>
  </si>
  <si>
    <t>Оформление разрешений и сдача материалов в МУ ЦПРДС</t>
  </si>
  <si>
    <t xml:space="preserve">табл.80, §4  3250+2,5% от стоимости более 100 тыс.руб.
</t>
  </si>
  <si>
    <t>разрешение</t>
  </si>
  <si>
    <t xml:space="preserve">Итого прочих расходов                                                                                                               </t>
  </si>
  <si>
    <t xml:space="preserve">Итого по смете (раздел I, II, III)  </t>
  </si>
  <si>
    <t>Коэффициент к стоимости изысканий (районный коэффициент)</t>
  </si>
  <si>
    <t>общие указания Табл.3 §2</t>
  </si>
  <si>
    <t>Коэффициент инфляции на изыскательские работы на 1 кв.2024 г. (Письмо Минстроя России от 07.03.2024 №13023-ИФ/09) - 5,83</t>
  </si>
  <si>
    <t xml:space="preserve">Всего                                                                                                                                         </t>
  </si>
  <si>
    <t xml:space="preserve"> </t>
  </si>
  <si>
    <t>к договору № ______от "_____"_________2024г.</t>
  </si>
  <si>
    <t xml:space="preserve">         </t>
  </si>
  <si>
    <t>ООО "БВК"</t>
  </si>
  <si>
    <t>Начальник ОПР</t>
  </si>
  <si>
    <t>Е.Н. Моховикова</t>
  </si>
  <si>
    <t>Главный инженер ООО "БВК"</t>
  </si>
  <si>
    <t>______________/О.В. Постоногова/</t>
  </si>
  <si>
    <t>Приложение № 3.1.</t>
  </si>
  <si>
    <t>"Проектирование строительства магистрального водовода в/з Усолка. Магистральный водовод в/з Усолка до контррезервуаров (30779)"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</si>
</sst>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0" xfId="0" applyNumberFormat="1" applyFont="1"/>
    <xf numFmtId="4" fontId="2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 applyProtection="1">
      <alignment vertical="top"/>
      <protection locked="0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vertical="top" wrapText="1"/>
    </xf>
    <xf numFmtId="3" fontId="11" fillId="0" borderId="1" xfId="1" applyNumberFormat="1" applyFont="1" applyFill="1" applyBorder="1" applyAlignment="1">
      <alignment horizontal="right" vertical="top" wrapText="1"/>
    </xf>
    <xf numFmtId="0" fontId="7" fillId="0" borderId="0" xfId="0" applyFont="1"/>
    <xf numFmtId="0" fontId="15" fillId="0" borderId="0" xfId="0" applyFont="1" applyAlignment="1" applyProtection="1">
      <alignment horizontal="left"/>
      <protection locked="0"/>
    </xf>
    <xf numFmtId="0" fontId="15" fillId="0" borderId="0" xfId="0" applyFont="1"/>
    <xf numFmtId="0" fontId="7" fillId="0" borderId="0" xfId="0" applyFont="1" applyAlignment="1">
      <alignment vertical="top"/>
    </xf>
    <xf numFmtId="4" fontId="15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vertical="center" wrapText="1"/>
    </xf>
    <xf numFmtId="0" fontId="2" fillId="0" borderId="0" xfId="0" applyFont="1" applyAlignment="1"/>
    <xf numFmtId="2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2" fontId="3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2" fillId="0" borderId="0" xfId="0" applyFont="1" applyAlignment="1" applyProtection="1">
      <alignment horizontal="left" vertical="center" wrapText="1" shrinkToFit="1"/>
      <protection locked="0"/>
    </xf>
    <xf numFmtId="2" fontId="3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J5" sqref="J5"/>
    </sheetView>
  </sheetViews>
  <sheetFormatPr defaultRowHeight="15" x14ac:dyDescent="0.25"/>
  <cols>
    <col min="2" max="2" width="26" customWidth="1"/>
    <col min="3" max="3" width="15.5703125" customWidth="1"/>
    <col min="4" max="4" width="16.42578125" customWidth="1"/>
    <col min="5" max="5" width="12" customWidth="1"/>
    <col min="6" max="6" width="15.85546875" customWidth="1"/>
    <col min="7" max="7" width="12.140625" customWidth="1"/>
    <col min="8" max="8" width="17.42578125" customWidth="1"/>
  </cols>
  <sheetData>
    <row r="1" spans="1:11" ht="15" customHeight="1" x14ac:dyDescent="0.25">
      <c r="A1" s="1"/>
      <c r="B1" s="2"/>
      <c r="C1" s="45"/>
      <c r="D1" s="45"/>
      <c r="E1" s="45"/>
      <c r="F1" s="45"/>
      <c r="G1" s="45"/>
      <c r="H1" s="47" t="s">
        <v>69</v>
      </c>
      <c r="I1" s="47"/>
      <c r="J1" s="47"/>
      <c r="K1" s="45"/>
    </row>
    <row r="2" spans="1:11" x14ac:dyDescent="0.25">
      <c r="A2" s="1"/>
      <c r="B2" s="2"/>
      <c r="C2" s="1"/>
      <c r="D2" s="3"/>
      <c r="E2" s="4"/>
      <c r="F2" s="79" t="s">
        <v>62</v>
      </c>
      <c r="G2" s="79"/>
      <c r="H2" s="79"/>
      <c r="I2" s="79"/>
      <c r="J2" s="46"/>
      <c r="K2" s="1"/>
    </row>
    <row r="3" spans="1:11" ht="30" customHeight="1" x14ac:dyDescent="0.25">
      <c r="A3" s="1" t="s">
        <v>0</v>
      </c>
      <c r="B3" s="2"/>
      <c r="C3" s="1"/>
      <c r="D3" s="2"/>
      <c r="E3" s="1"/>
      <c r="F3" s="7"/>
      <c r="G3" s="82" t="s">
        <v>1</v>
      </c>
      <c r="H3" s="82"/>
      <c r="I3" s="82"/>
      <c r="J3" s="1"/>
      <c r="K3" s="1"/>
    </row>
    <row r="4" spans="1:11" ht="15" customHeight="1" x14ac:dyDescent="0.25">
      <c r="A4" s="1"/>
      <c r="B4" s="2"/>
      <c r="C4" s="1"/>
      <c r="D4" s="1"/>
      <c r="E4" s="1"/>
      <c r="F4" s="7"/>
      <c r="G4" s="82" t="s">
        <v>67</v>
      </c>
      <c r="H4" s="82"/>
      <c r="I4" s="82"/>
      <c r="J4" s="1"/>
      <c r="K4" s="1"/>
    </row>
    <row r="5" spans="1:11" x14ac:dyDescent="0.25">
      <c r="A5" s="1"/>
      <c r="B5" s="2"/>
      <c r="C5" s="1"/>
      <c r="D5" s="1"/>
      <c r="E5" s="1"/>
      <c r="F5" s="7"/>
      <c r="G5" s="88" t="s">
        <v>68</v>
      </c>
      <c r="H5" s="88"/>
      <c r="I5" s="88"/>
      <c r="J5" s="1"/>
      <c r="K5" s="1"/>
    </row>
    <row r="6" spans="1:11" x14ac:dyDescent="0.25">
      <c r="A6" s="1"/>
      <c r="B6" s="2"/>
      <c r="C6" s="1"/>
      <c r="D6" s="1"/>
      <c r="E6" s="1"/>
      <c r="F6" s="7"/>
      <c r="G6" s="7"/>
      <c r="H6" s="7"/>
      <c r="I6" s="7"/>
      <c r="J6" s="1"/>
      <c r="K6" s="1"/>
    </row>
    <row r="7" spans="1:11" x14ac:dyDescent="0.25">
      <c r="A7" s="1"/>
      <c r="B7" s="2"/>
      <c r="C7" s="1"/>
      <c r="D7" s="1"/>
      <c r="E7" s="1"/>
      <c r="F7" s="1"/>
      <c r="G7" s="1"/>
      <c r="H7" s="1"/>
      <c r="I7" s="7"/>
      <c r="J7" s="1"/>
      <c r="K7" s="1"/>
    </row>
    <row r="8" spans="1:11" x14ac:dyDescent="0.25">
      <c r="A8" s="1" t="s">
        <v>63</v>
      </c>
      <c r="B8" s="2"/>
      <c r="C8" s="1"/>
      <c r="D8" s="1"/>
      <c r="E8" s="1"/>
      <c r="F8" s="1"/>
      <c r="G8" s="1"/>
      <c r="H8" s="1"/>
      <c r="I8" s="7"/>
      <c r="J8" s="1"/>
      <c r="K8" s="1"/>
    </row>
    <row r="9" spans="1:11" x14ac:dyDescent="0.25">
      <c r="A9" s="1"/>
      <c r="B9" s="2"/>
      <c r="C9" s="1"/>
      <c r="D9" s="3"/>
      <c r="E9" s="4"/>
      <c r="F9" s="5"/>
      <c r="G9" s="1"/>
      <c r="H9" s="6"/>
      <c r="I9" s="1"/>
      <c r="J9" s="1"/>
      <c r="K9" s="1"/>
    </row>
    <row r="10" spans="1:11" ht="18.75" x14ac:dyDescent="0.3">
      <c r="A10" s="84" t="s">
        <v>2</v>
      </c>
      <c r="B10" s="85"/>
      <c r="C10" s="85"/>
      <c r="D10" s="85"/>
      <c r="E10" s="85"/>
      <c r="F10" s="85"/>
      <c r="G10" s="85"/>
      <c r="H10" s="85"/>
      <c r="I10" s="8"/>
      <c r="J10" s="8"/>
      <c r="K10" s="8"/>
    </row>
    <row r="11" spans="1:11" ht="15.75" x14ac:dyDescent="0.25">
      <c r="A11" s="86" t="s">
        <v>3</v>
      </c>
      <c r="B11" s="86"/>
      <c r="C11" s="86"/>
      <c r="D11" s="86"/>
      <c r="E11" s="86"/>
      <c r="F11" s="86"/>
      <c r="G11" s="86"/>
      <c r="H11" s="86"/>
      <c r="I11" s="8"/>
      <c r="J11" s="8"/>
      <c r="K11" s="8"/>
    </row>
    <row r="12" spans="1:11" ht="15" customHeight="1" x14ac:dyDescent="0.25">
      <c r="A12" s="83" t="s">
        <v>4</v>
      </c>
      <c r="B12" s="83"/>
      <c r="C12" s="87" t="s">
        <v>70</v>
      </c>
      <c r="D12" s="87"/>
      <c r="E12" s="87"/>
      <c r="F12" s="87"/>
      <c r="G12" s="87"/>
      <c r="H12" s="87"/>
      <c r="I12" s="9"/>
      <c r="J12" s="9"/>
      <c r="K12" s="9"/>
    </row>
    <row r="13" spans="1:11" ht="36.75" customHeight="1" x14ac:dyDescent="0.25">
      <c r="A13" s="83"/>
      <c r="B13" s="83"/>
      <c r="C13" s="87"/>
      <c r="D13" s="87"/>
      <c r="E13" s="87"/>
      <c r="F13" s="87"/>
      <c r="G13" s="87"/>
      <c r="H13" s="87"/>
      <c r="I13" s="10"/>
      <c r="J13" s="8"/>
      <c r="K13" s="8"/>
    </row>
    <row r="14" spans="1:11" ht="27.75" customHeight="1" x14ac:dyDescent="0.25">
      <c r="A14" s="80" t="s">
        <v>5</v>
      </c>
      <c r="B14" s="81"/>
      <c r="C14" s="81"/>
      <c r="D14" s="80"/>
      <c r="E14" s="81"/>
      <c r="F14" s="81"/>
      <c r="G14" s="81"/>
      <c r="H14" s="81"/>
      <c r="I14" s="11"/>
      <c r="J14" s="11"/>
      <c r="K14" s="11"/>
    </row>
    <row r="15" spans="1:11" ht="33.75" customHeight="1" x14ac:dyDescent="0.25">
      <c r="A15" s="73" t="s">
        <v>6</v>
      </c>
      <c r="B15" s="74"/>
      <c r="C15" s="74"/>
      <c r="D15" s="73" t="s">
        <v>64</v>
      </c>
      <c r="E15" s="75"/>
      <c r="F15" s="75"/>
      <c r="G15" s="75"/>
      <c r="H15" s="75"/>
      <c r="I15" s="8"/>
      <c r="J15" s="8"/>
      <c r="K15" s="8"/>
    </row>
    <row r="16" spans="1:11" ht="33" customHeight="1" x14ac:dyDescent="0.25">
      <c r="A16" s="76" t="s">
        <v>7</v>
      </c>
      <c r="B16" s="75"/>
      <c r="C16" s="75"/>
      <c r="D16" s="75"/>
      <c r="E16" s="75"/>
      <c r="F16" s="75"/>
      <c r="G16" s="75"/>
      <c r="H16" s="75"/>
      <c r="I16" s="1"/>
      <c r="J16" s="1"/>
      <c r="K16" s="1"/>
    </row>
    <row r="17" spans="1:11" x14ac:dyDescent="0.25">
      <c r="A17" s="76" t="s">
        <v>8</v>
      </c>
      <c r="B17" s="75"/>
      <c r="C17" s="75"/>
      <c r="D17" s="75"/>
      <c r="E17" s="75"/>
      <c r="F17" s="75"/>
      <c r="G17" s="75"/>
      <c r="H17" s="75"/>
      <c r="I17" s="8"/>
      <c r="J17" s="8"/>
      <c r="K17" s="8"/>
    </row>
    <row r="18" spans="1:11" x14ac:dyDescent="0.25">
      <c r="A18" s="77" t="s">
        <v>9</v>
      </c>
      <c r="B18" s="77" t="s">
        <v>10</v>
      </c>
      <c r="C18" s="77" t="s">
        <v>11</v>
      </c>
      <c r="D18" s="77" t="s">
        <v>12</v>
      </c>
      <c r="E18" s="77"/>
      <c r="F18" s="77"/>
      <c r="G18" s="77"/>
      <c r="H18" s="78" t="s">
        <v>13</v>
      </c>
      <c r="I18" s="12"/>
      <c r="J18" s="12"/>
      <c r="K18" s="12"/>
    </row>
    <row r="19" spans="1:11" x14ac:dyDescent="0.25">
      <c r="A19" s="77"/>
      <c r="B19" s="77"/>
      <c r="C19" s="77"/>
      <c r="D19" s="13" t="s">
        <v>14</v>
      </c>
      <c r="E19" s="13" t="s">
        <v>15</v>
      </c>
      <c r="F19" s="14" t="s">
        <v>16</v>
      </c>
      <c r="G19" s="13" t="s">
        <v>17</v>
      </c>
      <c r="H19" s="78"/>
      <c r="I19" s="12"/>
      <c r="J19" s="12"/>
      <c r="K19" s="12"/>
    </row>
    <row r="20" spans="1:11" ht="15.75" x14ac:dyDescent="0.25">
      <c r="A20" s="50" t="s">
        <v>18</v>
      </c>
      <c r="B20" s="50"/>
      <c r="C20" s="50"/>
      <c r="D20" s="50"/>
      <c r="E20" s="50"/>
      <c r="F20" s="50"/>
      <c r="G20" s="50"/>
      <c r="H20" s="15"/>
      <c r="I20" s="8"/>
      <c r="J20" s="8"/>
      <c r="K20" s="8"/>
    </row>
    <row r="21" spans="1:11" x14ac:dyDescent="0.25">
      <c r="A21" s="58">
        <v>1</v>
      </c>
      <c r="B21" s="61" t="s">
        <v>19</v>
      </c>
      <c r="C21" s="70" t="s">
        <v>20</v>
      </c>
      <c r="D21" s="58" t="s">
        <v>21</v>
      </c>
      <c r="E21" s="64">
        <v>28.5</v>
      </c>
      <c r="F21" s="67">
        <v>3284</v>
      </c>
      <c r="G21" s="67">
        <v>1</v>
      </c>
      <c r="H21" s="55">
        <f>ROUND(F21*E21*G21*G23,0)</f>
        <v>79555</v>
      </c>
      <c r="I21" s="8"/>
      <c r="J21" s="8"/>
      <c r="K21" s="8"/>
    </row>
    <row r="22" spans="1:11" x14ac:dyDescent="0.25">
      <c r="A22" s="59"/>
      <c r="B22" s="62"/>
      <c r="C22" s="71"/>
      <c r="D22" s="59"/>
      <c r="E22" s="65"/>
      <c r="F22" s="68"/>
      <c r="G22" s="60"/>
      <c r="H22" s="56"/>
      <c r="I22" s="8"/>
      <c r="J22" s="8"/>
      <c r="K22" s="8"/>
    </row>
    <row r="23" spans="1:11" x14ac:dyDescent="0.25">
      <c r="A23" s="60"/>
      <c r="B23" s="63"/>
      <c r="C23" s="72"/>
      <c r="D23" s="60"/>
      <c r="E23" s="66"/>
      <c r="F23" s="69"/>
      <c r="G23" s="16">
        <v>0.85</v>
      </c>
      <c r="H23" s="57"/>
      <c r="I23" s="17"/>
      <c r="J23" s="17"/>
      <c r="K23" s="17"/>
    </row>
    <row r="24" spans="1:11" ht="45" x14ac:dyDescent="0.25">
      <c r="A24" s="18">
        <v>2</v>
      </c>
      <c r="B24" s="19" t="s">
        <v>22</v>
      </c>
      <c r="C24" s="18" t="s">
        <v>23</v>
      </c>
      <c r="D24" s="18" t="s">
        <v>24</v>
      </c>
      <c r="E24" s="20">
        <v>15</v>
      </c>
      <c r="F24" s="16">
        <v>115</v>
      </c>
      <c r="G24" s="16">
        <v>1.2</v>
      </c>
      <c r="H24" s="21">
        <f>E24*F24*G24</f>
        <v>2070</v>
      </c>
      <c r="I24" s="17"/>
      <c r="J24" s="17"/>
      <c r="K24" s="17"/>
    </row>
    <row r="25" spans="1:11" ht="60" x14ac:dyDescent="0.25">
      <c r="A25" s="22" t="s">
        <v>25</v>
      </c>
      <c r="B25" s="19" t="s">
        <v>26</v>
      </c>
      <c r="C25" s="18" t="s">
        <v>27</v>
      </c>
      <c r="D25" s="23"/>
      <c r="E25" s="19"/>
      <c r="F25" s="24">
        <f>H21+H24</f>
        <v>81625</v>
      </c>
      <c r="G25" s="18">
        <v>1.2</v>
      </c>
      <c r="H25" s="21">
        <f>ROUND(F25*G25,0)</f>
        <v>97950</v>
      </c>
      <c r="I25" s="17"/>
      <c r="J25" s="17"/>
      <c r="K25" s="17"/>
    </row>
    <row r="26" spans="1:11" x14ac:dyDescent="0.25">
      <c r="A26" s="49" t="s">
        <v>28</v>
      </c>
      <c r="B26" s="49"/>
      <c r="C26" s="49"/>
      <c r="D26" s="49"/>
      <c r="E26" s="49"/>
      <c r="F26" s="49"/>
      <c r="G26" s="49"/>
      <c r="H26" s="21">
        <f>H25</f>
        <v>97950</v>
      </c>
      <c r="I26" s="17"/>
      <c r="J26" s="17"/>
      <c r="K26" s="17"/>
    </row>
    <row r="27" spans="1:11" x14ac:dyDescent="0.25">
      <c r="A27" s="50" t="s">
        <v>29</v>
      </c>
      <c r="B27" s="50"/>
      <c r="C27" s="50"/>
      <c r="D27" s="50"/>
      <c r="E27" s="50"/>
      <c r="F27" s="50"/>
      <c r="G27" s="50"/>
      <c r="H27" s="25"/>
      <c r="I27" s="17"/>
      <c r="J27" s="17"/>
      <c r="K27" s="17"/>
    </row>
    <row r="28" spans="1:11" x14ac:dyDescent="0.25">
      <c r="A28" s="58">
        <v>3</v>
      </c>
      <c r="B28" s="61" t="s">
        <v>30</v>
      </c>
      <c r="C28" s="58" t="s">
        <v>31</v>
      </c>
      <c r="D28" s="58" t="s">
        <v>21</v>
      </c>
      <c r="E28" s="64">
        <v>28.5</v>
      </c>
      <c r="F28" s="67">
        <v>1067</v>
      </c>
      <c r="G28" s="26">
        <v>1.2</v>
      </c>
      <c r="H28" s="55">
        <f>ROUND(F28*E28*G28,0)</f>
        <v>36491</v>
      </c>
      <c r="I28" s="17"/>
      <c r="J28" s="17"/>
      <c r="K28" s="17"/>
    </row>
    <row r="29" spans="1:11" x14ac:dyDescent="0.25">
      <c r="A29" s="59"/>
      <c r="B29" s="62"/>
      <c r="C29" s="59"/>
      <c r="D29" s="59"/>
      <c r="E29" s="65"/>
      <c r="F29" s="68"/>
      <c r="G29" s="26"/>
      <c r="H29" s="56"/>
      <c r="I29" s="17"/>
      <c r="J29" s="17"/>
      <c r="K29" s="17"/>
    </row>
    <row r="30" spans="1:11" x14ac:dyDescent="0.25">
      <c r="A30" s="60"/>
      <c r="B30" s="63"/>
      <c r="C30" s="60"/>
      <c r="D30" s="60"/>
      <c r="E30" s="66"/>
      <c r="F30" s="69"/>
      <c r="G30" s="26"/>
      <c r="H30" s="57"/>
      <c r="I30" s="17"/>
      <c r="J30" s="17"/>
      <c r="K30" s="17"/>
    </row>
    <row r="31" spans="1:11" x14ac:dyDescent="0.25">
      <c r="A31" s="49" t="s">
        <v>32</v>
      </c>
      <c r="B31" s="49"/>
      <c r="C31" s="49"/>
      <c r="D31" s="49"/>
      <c r="E31" s="49"/>
      <c r="F31" s="49"/>
      <c r="G31" s="49"/>
      <c r="H31" s="27">
        <f>H28</f>
        <v>36491</v>
      </c>
      <c r="I31" s="17"/>
      <c r="J31" s="17"/>
      <c r="K31" s="17"/>
    </row>
    <row r="32" spans="1:11" x14ac:dyDescent="0.25">
      <c r="A32" s="50" t="s">
        <v>33</v>
      </c>
      <c r="B32" s="50"/>
      <c r="C32" s="50"/>
      <c r="D32" s="50"/>
      <c r="E32" s="50"/>
      <c r="F32" s="50"/>
      <c r="G32" s="50"/>
      <c r="H32" s="50"/>
      <c r="I32" s="17"/>
      <c r="J32" s="17"/>
      <c r="K32" s="17"/>
    </row>
    <row r="33" spans="1:11" ht="60" x14ac:dyDescent="0.25">
      <c r="A33" s="18">
        <v>4</v>
      </c>
      <c r="B33" s="28" t="s">
        <v>34</v>
      </c>
      <c r="C33" s="18" t="s">
        <v>35</v>
      </c>
      <c r="D33" s="18" t="s">
        <v>36</v>
      </c>
      <c r="E33" s="29">
        <v>1</v>
      </c>
      <c r="F33" s="30">
        <f>H26</f>
        <v>97950</v>
      </c>
      <c r="G33" s="19">
        <v>6.25E-2</v>
      </c>
      <c r="H33" s="24">
        <f>ROUND(G33*F33*E33,0)</f>
        <v>6122</v>
      </c>
      <c r="I33" s="17"/>
      <c r="J33" s="17"/>
      <c r="K33" s="17"/>
    </row>
    <row r="34" spans="1:11" ht="45" x14ac:dyDescent="0.25">
      <c r="A34" s="18">
        <v>5</v>
      </c>
      <c r="B34" s="28" t="s">
        <v>37</v>
      </c>
      <c r="C34" s="18" t="s">
        <v>38</v>
      </c>
      <c r="D34" s="18" t="s">
        <v>36</v>
      </c>
      <c r="E34" s="29">
        <v>1.5</v>
      </c>
      <c r="F34" s="30">
        <f>F33+H33</f>
        <v>104072</v>
      </c>
      <c r="G34" s="19">
        <v>0.06</v>
      </c>
      <c r="H34" s="24">
        <f>ROUND(G34*F34*E34,0)</f>
        <v>9366</v>
      </c>
      <c r="I34" s="17"/>
      <c r="J34" s="17"/>
      <c r="K34" s="17"/>
    </row>
    <row r="35" spans="1:11" ht="45" x14ac:dyDescent="0.25">
      <c r="A35" s="18">
        <v>6</v>
      </c>
      <c r="B35" s="28" t="s">
        <v>39</v>
      </c>
      <c r="C35" s="18" t="s">
        <v>40</v>
      </c>
      <c r="D35" s="18" t="s">
        <v>41</v>
      </c>
      <c r="E35" s="29">
        <v>10</v>
      </c>
      <c r="F35" s="30">
        <v>235</v>
      </c>
      <c r="G35" s="19"/>
      <c r="H35" s="24">
        <f>ROUND(E35*F35,0)</f>
        <v>2350</v>
      </c>
      <c r="I35" s="17"/>
      <c r="J35" s="17"/>
      <c r="K35" s="17"/>
    </row>
    <row r="36" spans="1:11" ht="30" x14ac:dyDescent="0.25">
      <c r="A36" s="18">
        <v>7</v>
      </c>
      <c r="B36" s="28" t="s">
        <v>42</v>
      </c>
      <c r="C36" s="18" t="s">
        <v>43</v>
      </c>
      <c r="D36" s="18" t="s">
        <v>44</v>
      </c>
      <c r="E36" s="29">
        <v>2</v>
      </c>
      <c r="F36" s="30">
        <v>80</v>
      </c>
      <c r="G36" s="19"/>
      <c r="H36" s="24">
        <f>ROUND(E36*F36,0)</f>
        <v>160</v>
      </c>
      <c r="I36" s="17"/>
      <c r="J36" s="17"/>
      <c r="K36" s="17"/>
    </row>
    <row r="37" spans="1:11" ht="90" x14ac:dyDescent="0.25">
      <c r="A37" s="18">
        <v>8</v>
      </c>
      <c r="B37" s="28" t="s">
        <v>45</v>
      </c>
      <c r="C37" s="18" t="s">
        <v>46</v>
      </c>
      <c r="D37" s="18" t="s">
        <v>21</v>
      </c>
      <c r="E37" s="20">
        <f>E21</f>
        <v>28.5</v>
      </c>
      <c r="F37" s="31">
        <v>961</v>
      </c>
      <c r="G37" s="19">
        <v>0.7</v>
      </c>
      <c r="H37" s="24">
        <f>ROUND(E37*F37*G37,0)</f>
        <v>19172</v>
      </c>
      <c r="I37" s="17"/>
      <c r="J37" s="17"/>
      <c r="K37" s="17"/>
    </row>
    <row r="38" spans="1:11" ht="45" x14ac:dyDescent="0.25">
      <c r="A38" s="18">
        <v>9</v>
      </c>
      <c r="B38" s="28" t="s">
        <v>47</v>
      </c>
      <c r="C38" s="18" t="s">
        <v>48</v>
      </c>
      <c r="D38" s="18" t="s">
        <v>49</v>
      </c>
      <c r="E38" s="29">
        <v>6</v>
      </c>
      <c r="F38" s="30">
        <v>480</v>
      </c>
      <c r="G38" s="19"/>
      <c r="H38" s="24">
        <f>ROUND(E38*F38,0)</f>
        <v>2880</v>
      </c>
      <c r="I38" s="17"/>
      <c r="J38" s="17"/>
      <c r="K38" s="17"/>
    </row>
    <row r="39" spans="1:11" ht="45" x14ac:dyDescent="0.25">
      <c r="A39" s="18">
        <v>10</v>
      </c>
      <c r="B39" s="28" t="s">
        <v>50</v>
      </c>
      <c r="C39" s="18" t="s">
        <v>51</v>
      </c>
      <c r="D39" s="18" t="s">
        <v>44</v>
      </c>
      <c r="E39" s="29">
        <v>2</v>
      </c>
      <c r="F39" s="30">
        <v>80</v>
      </c>
      <c r="G39" s="19"/>
      <c r="H39" s="24">
        <f>ROUND(E39*F39,0)</f>
        <v>160</v>
      </c>
      <c r="I39" s="17"/>
      <c r="J39" s="17"/>
      <c r="K39" s="17"/>
    </row>
    <row r="40" spans="1:11" ht="90" x14ac:dyDescent="0.25">
      <c r="A40" s="32">
        <v>11</v>
      </c>
      <c r="B40" s="33" t="s">
        <v>52</v>
      </c>
      <c r="C40" s="32" t="s">
        <v>53</v>
      </c>
      <c r="D40" s="34" t="s">
        <v>54</v>
      </c>
      <c r="E40" s="24">
        <v>1</v>
      </c>
      <c r="F40" s="30">
        <f>H26+H31+H33+H34+H35+H36+H37+H38+H39</f>
        <v>174651</v>
      </c>
      <c r="G40" s="35">
        <v>2.5000000000000001E-2</v>
      </c>
      <c r="H40" s="24">
        <f>3250+(F40-100000)*G40</f>
        <v>5116.2749999999996</v>
      </c>
      <c r="I40" s="17"/>
      <c r="J40" s="17"/>
      <c r="K40" s="17"/>
    </row>
    <row r="41" spans="1:11" x14ac:dyDescent="0.25">
      <c r="A41" s="49" t="s">
        <v>55</v>
      </c>
      <c r="B41" s="49"/>
      <c r="C41" s="49"/>
      <c r="D41" s="49"/>
      <c r="E41" s="49"/>
      <c r="F41" s="49"/>
      <c r="G41" s="49"/>
      <c r="H41" s="21">
        <f>SUM(H33:H40)</f>
        <v>45326.275000000001</v>
      </c>
      <c r="I41" s="17"/>
      <c r="J41" s="17"/>
      <c r="K41" s="17"/>
    </row>
    <row r="42" spans="1:11" x14ac:dyDescent="0.25">
      <c r="A42" s="50" t="s">
        <v>56</v>
      </c>
      <c r="B42" s="50"/>
      <c r="C42" s="50"/>
      <c r="D42" s="50"/>
      <c r="E42" s="50"/>
      <c r="F42" s="50"/>
      <c r="G42" s="50"/>
      <c r="H42" s="30">
        <f>H26+H31+H41</f>
        <v>179767.27499999999</v>
      </c>
      <c r="I42" s="17"/>
      <c r="J42" s="17"/>
      <c r="K42" s="17"/>
    </row>
    <row r="43" spans="1:11" ht="45" x14ac:dyDescent="0.25">
      <c r="A43" s="36">
        <v>12</v>
      </c>
      <c r="B43" s="19" t="s">
        <v>57</v>
      </c>
      <c r="C43" s="18" t="s">
        <v>58</v>
      </c>
      <c r="D43" s="23"/>
      <c r="E43" s="19"/>
      <c r="F43" s="21">
        <f>H42</f>
        <v>179767.27499999999</v>
      </c>
      <c r="G43" s="37">
        <v>1.08</v>
      </c>
      <c r="H43" s="24">
        <f>ROUND(F43*G43,0)</f>
        <v>194149</v>
      </c>
      <c r="I43" s="17"/>
      <c r="J43" s="17"/>
      <c r="K43" s="17"/>
    </row>
    <row r="44" spans="1:11" x14ac:dyDescent="0.25">
      <c r="A44" s="51" t="s">
        <v>59</v>
      </c>
      <c r="B44" s="52"/>
      <c r="C44" s="52"/>
      <c r="D44" s="52"/>
      <c r="E44" s="52"/>
      <c r="F44" s="52"/>
      <c r="G44" s="53"/>
      <c r="H44" s="38">
        <f>ROUND(H43*5.83,0)</f>
        <v>1131889</v>
      </c>
      <c r="I44" s="8"/>
      <c r="J44" s="8"/>
      <c r="K44" s="8"/>
    </row>
    <row r="45" spans="1:11" x14ac:dyDescent="0.25">
      <c r="A45" s="54" t="s">
        <v>60</v>
      </c>
      <c r="B45" s="54"/>
      <c r="C45" s="54"/>
      <c r="D45" s="54"/>
      <c r="E45" s="54"/>
      <c r="F45" s="54"/>
      <c r="G45" s="54"/>
      <c r="H45" s="39">
        <f>H44</f>
        <v>1131889</v>
      </c>
      <c r="I45" s="8"/>
      <c r="J45" s="8"/>
      <c r="K45" s="8"/>
    </row>
    <row r="46" spans="1:11" ht="15.75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8"/>
      <c r="K46" s="8"/>
    </row>
    <row r="47" spans="1:11" ht="15.75" x14ac:dyDescent="0.25">
      <c r="A47" s="40"/>
      <c r="B47" s="41" t="s">
        <v>65</v>
      </c>
      <c r="C47" s="42" t="s">
        <v>61</v>
      </c>
      <c r="D47" s="43"/>
      <c r="E47" s="43" t="s">
        <v>66</v>
      </c>
      <c r="F47" s="43"/>
      <c r="G47" s="43"/>
      <c r="H47" s="44"/>
      <c r="I47" s="42"/>
    </row>
  </sheetData>
  <mergeCells count="45">
    <mergeCell ref="F2:I2"/>
    <mergeCell ref="A14:C14"/>
    <mergeCell ref="D14:H14"/>
    <mergeCell ref="G3:I3"/>
    <mergeCell ref="A12:B13"/>
    <mergeCell ref="A10:H10"/>
    <mergeCell ref="A11:H11"/>
    <mergeCell ref="C12:H13"/>
    <mergeCell ref="G4:I4"/>
    <mergeCell ref="G5:I5"/>
    <mergeCell ref="A15:C15"/>
    <mergeCell ref="D15:H15"/>
    <mergeCell ref="A16:H16"/>
    <mergeCell ref="A17:H17"/>
    <mergeCell ref="A18:A19"/>
    <mergeCell ref="B18:B19"/>
    <mergeCell ref="C18:C19"/>
    <mergeCell ref="D18:G18"/>
    <mergeCell ref="H18:H19"/>
    <mergeCell ref="F28:F30"/>
    <mergeCell ref="H28:H30"/>
    <mergeCell ref="A20:G20"/>
    <mergeCell ref="A21:A23"/>
    <mergeCell ref="B21:B23"/>
    <mergeCell ref="C21:C23"/>
    <mergeCell ref="D21:D23"/>
    <mergeCell ref="E21:E23"/>
    <mergeCell ref="F21:F23"/>
    <mergeCell ref="G21:G22"/>
    <mergeCell ref="H1:J1"/>
    <mergeCell ref="A46:I46"/>
    <mergeCell ref="A31:G31"/>
    <mergeCell ref="A32:H32"/>
    <mergeCell ref="A41:G41"/>
    <mergeCell ref="A42:G42"/>
    <mergeCell ref="A44:G44"/>
    <mergeCell ref="A45:G45"/>
    <mergeCell ref="H21:H23"/>
    <mergeCell ref="A26:G26"/>
    <mergeCell ref="A27:G27"/>
    <mergeCell ref="A28:A30"/>
    <mergeCell ref="B28:B30"/>
    <mergeCell ref="C28:C30"/>
    <mergeCell ref="D28:D30"/>
    <mergeCell ref="E28:E30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2024-06-14T05:23:52Z</dcterms:modified>
</cp:coreProperties>
</file>